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05" windowWidth="17070" windowHeight="11760"/>
  </bookViews>
  <sheets>
    <sheet name="Dons" sheetId="1" r:id="rId1"/>
    <sheet name="Etiquettes" sheetId="2" r:id="rId2"/>
    <sheet name="Feuil3" sheetId="3" r:id="rId3"/>
  </sheets>
  <definedNames>
    <definedName name="_xlnm.Print_Area" localSheetId="1">Etiquettes!$F$15:$L$55</definedName>
  </definedNames>
  <calcPr calcId="145621"/>
</workbook>
</file>

<file path=xl/calcChain.xml><?xml version="1.0" encoding="utf-8"?>
<calcChain xmlns="http://schemas.openxmlformats.org/spreadsheetml/2006/main">
  <c r="D11" i="2" l="1"/>
  <c r="D51" i="2" s="1"/>
  <c r="D52" i="2" s="1"/>
  <c r="D10" i="2"/>
  <c r="D46" i="2" s="1"/>
  <c r="D47" i="2" s="1"/>
  <c r="D9" i="2"/>
  <c r="D41" i="2" s="1"/>
  <c r="D42" i="2" s="1"/>
  <c r="D8" i="2"/>
  <c r="D36" i="2" s="1"/>
  <c r="D37" i="2" s="1"/>
  <c r="D7" i="2"/>
  <c r="D6" i="2"/>
  <c r="D5" i="2"/>
  <c r="D4" i="2"/>
  <c r="C11" i="2"/>
  <c r="C51" i="2" s="1"/>
  <c r="C52" i="2" s="1"/>
  <c r="C10" i="2"/>
  <c r="C46" i="2" s="1"/>
  <c r="C47" i="2" s="1"/>
  <c r="C9" i="2"/>
  <c r="C41" i="2" s="1"/>
  <c r="C42" i="2" s="1"/>
  <c r="C8" i="2"/>
  <c r="C36" i="2" s="1"/>
  <c r="C37" i="2" s="1"/>
  <c r="C7" i="2"/>
  <c r="C6" i="2"/>
  <c r="C26" i="2" s="1"/>
  <c r="C27" i="2" s="1"/>
  <c r="C5" i="2"/>
  <c r="B11" i="2"/>
  <c r="B51" i="2" s="1"/>
  <c r="B52" i="2" s="1"/>
  <c r="B10" i="2"/>
  <c r="B46" i="2" s="1"/>
  <c r="B47" i="2" s="1"/>
  <c r="B9" i="2"/>
  <c r="B41" i="2" s="1"/>
  <c r="B42" i="2" s="1"/>
  <c r="B8" i="2"/>
  <c r="B7" i="2"/>
  <c r="B6" i="2"/>
  <c r="B5" i="2"/>
  <c r="C31" i="2"/>
  <c r="C32" i="2" s="1"/>
  <c r="C21" i="2"/>
  <c r="C22" i="2" s="1"/>
  <c r="C4" i="2"/>
  <c r="C16" i="2" s="1"/>
  <c r="C17" i="2" s="1"/>
  <c r="B36" i="2"/>
  <c r="B37" i="2" s="1"/>
  <c r="I33" i="2"/>
  <c r="I49" i="2"/>
  <c r="I52" i="2"/>
  <c r="K37" i="2"/>
  <c r="G44" i="2"/>
  <c r="I19" i="2"/>
  <c r="I34" i="2"/>
  <c r="I26" i="2"/>
  <c r="G39" i="2"/>
  <c r="I29" i="2"/>
  <c r="I37" i="2"/>
  <c r="I38" i="2"/>
  <c r="I36" i="2"/>
  <c r="I27" i="2"/>
  <c r="I28" i="2"/>
  <c r="I23" i="2"/>
  <c r="K44" i="2"/>
  <c r="K47" i="2"/>
  <c r="I39" i="2"/>
  <c r="G38" i="2"/>
  <c r="I32" i="2"/>
  <c r="I16" i="2"/>
  <c r="G54" i="2"/>
  <c r="I24" i="2"/>
  <c r="K54" i="2"/>
  <c r="I22" i="2"/>
  <c r="G47" i="2"/>
  <c r="I42" i="2"/>
  <c r="I17" i="2"/>
  <c r="G37" i="2"/>
  <c r="I21" i="2"/>
  <c r="I18" i="2"/>
  <c r="I31" i="2"/>
  <c r="G36" i="2"/>
  <c r="B31" i="2" l="1"/>
  <c r="B26" i="2"/>
  <c r="B27" i="2" s="1"/>
  <c r="B21" i="2"/>
  <c r="B22" i="2" s="1"/>
  <c r="D31" i="2"/>
  <c r="D26" i="2"/>
  <c r="D27" i="2" s="1"/>
  <c r="D21" i="2"/>
  <c r="D22" i="2" s="1"/>
  <c r="D16" i="2"/>
  <c r="D17" i="2" s="1"/>
  <c r="B4" i="2"/>
  <c r="B16" i="2" s="1"/>
  <c r="B17" i="2" s="1"/>
  <c r="I51" i="2"/>
  <c r="I53" i="2"/>
  <c r="G23" i="2"/>
  <c r="K17" i="2"/>
  <c r="G49" i="2"/>
  <c r="K39" i="2"/>
  <c r="K29" i="2"/>
  <c r="I47" i="2"/>
  <c r="K38" i="2"/>
  <c r="G51" i="2"/>
  <c r="G43" i="2"/>
  <c r="K26" i="2"/>
  <c r="G53" i="2"/>
  <c r="G28" i="2"/>
  <c r="K49" i="2"/>
  <c r="K16" i="2"/>
  <c r="G48" i="2"/>
  <c r="K53" i="2"/>
  <c r="G24" i="2"/>
  <c r="K43" i="2"/>
  <c r="G22" i="2"/>
  <c r="K51" i="2"/>
  <c r="K52" i="2"/>
  <c r="G26" i="2"/>
  <c r="G21" i="2"/>
  <c r="I54" i="2"/>
  <c r="I44" i="2"/>
  <c r="K42" i="2"/>
  <c r="K18" i="2"/>
  <c r="G52" i="2"/>
  <c r="I46" i="2"/>
  <c r="K36" i="2"/>
  <c r="I43" i="2"/>
  <c r="K19" i="2"/>
  <c r="G27" i="2"/>
  <c r="K46" i="2"/>
  <c r="K41" i="2"/>
  <c r="K28" i="2"/>
  <c r="K22" i="2"/>
  <c r="K27" i="2"/>
  <c r="G42" i="2"/>
  <c r="G41" i="2"/>
  <c r="G17" i="2"/>
  <c r="I41" i="2"/>
  <c r="K48" i="2"/>
  <c r="K23" i="2"/>
  <c r="I48" i="2"/>
  <c r="G46" i="2"/>
  <c r="G29" i="2"/>
  <c r="K21" i="2"/>
  <c r="G18" i="2"/>
  <c r="D32" i="2" l="1"/>
  <c r="B32" i="2"/>
  <c r="K24" i="2"/>
  <c r="G32" i="2"/>
  <c r="K32" i="2"/>
  <c r="G16" i="2"/>
  <c r="G19" i="2"/>
  <c r="K34" i="2"/>
  <c r="G31" i="2"/>
  <c r="K31" i="2"/>
  <c r="K33" i="2"/>
  <c r="G33" i="2"/>
  <c r="G34" i="2"/>
</calcChain>
</file>

<file path=xl/comments1.xml><?xml version="1.0" encoding="utf-8"?>
<comments xmlns="http://schemas.openxmlformats.org/spreadsheetml/2006/main">
  <authors>
    <author>Vulliez</author>
    <author>Loulou-Jéjé portable</author>
  </authors>
  <commentList>
    <comment ref="A1" authorId="0">
      <text>
        <r>
          <rPr>
            <sz val="8"/>
            <color indexed="81"/>
            <rFont val="Tahoma"/>
            <family val="2"/>
          </rPr>
          <t>x =&gt; remerciements envoyés</t>
        </r>
      </text>
    </comment>
    <comment ref="P1" authorId="1">
      <text>
        <r>
          <rPr>
            <sz val="8"/>
            <color indexed="81"/>
            <rFont val="Tahoma"/>
            <family val="2"/>
          </rPr>
          <t>- Attente envoi
- Envoie HA le xx
- Crédité depuis HA le xx
- Attente Enorev
- Crédité Enorev directement</t>
        </r>
      </text>
    </comment>
  </commentList>
</comments>
</file>

<file path=xl/sharedStrings.xml><?xml version="1.0" encoding="utf-8"?>
<sst xmlns="http://schemas.openxmlformats.org/spreadsheetml/2006/main" count="537" uniqueCount="273">
  <si>
    <t>Num</t>
  </si>
  <si>
    <t>Nom/Prénom</t>
  </si>
  <si>
    <t>Adresse 1</t>
  </si>
  <si>
    <t>Adresse 2</t>
  </si>
  <si>
    <t>Code postal</t>
  </si>
  <si>
    <t>Ville</t>
  </si>
  <si>
    <t>email</t>
  </si>
  <si>
    <t>BRUNNER Aude / COTTIER Jacques</t>
  </si>
  <si>
    <t>2014-001</t>
  </si>
  <si>
    <t>Date don</t>
  </si>
  <si>
    <t>Méthode</t>
  </si>
  <si>
    <t>Astrium</t>
  </si>
  <si>
    <t>Montant</t>
  </si>
  <si>
    <t>Ordre</t>
  </si>
  <si>
    <t>Handicap Amitié - soutien à Enora</t>
  </si>
  <si>
    <t>Encaissement</t>
  </si>
  <si>
    <t>9 impasse du chemin vert</t>
  </si>
  <si>
    <t>FLOURENS</t>
  </si>
  <si>
    <t>BADOISELLE Loïc</t>
  </si>
  <si>
    <t>Bat F Appart 70</t>
  </si>
  <si>
    <t>10 avenue Pierre Mendès-France</t>
  </si>
  <si>
    <t>CASTANET-TOLOSAN</t>
  </si>
  <si>
    <t>DENAUX David</t>
  </si>
  <si>
    <t>2 rue Xiste TOUZA</t>
  </si>
  <si>
    <t>LABEGE</t>
  </si>
  <si>
    <t>INSA Andres</t>
  </si>
  <si>
    <t>Chemin des Graves</t>
  </si>
  <si>
    <t>DONNEVILLE</t>
  </si>
  <si>
    <t>HAZA Jean</t>
  </si>
  <si>
    <t>26 rue du Roussillon</t>
  </si>
  <si>
    <t>BALMA</t>
  </si>
  <si>
    <t>VERMOSEN Pierre-Marie</t>
  </si>
  <si>
    <t>52 rue Jules Claretie</t>
  </si>
  <si>
    <t>TOULOUSE</t>
  </si>
  <si>
    <t>MOINE Elodie</t>
  </si>
  <si>
    <t>39 rue Louis Vignes</t>
  </si>
  <si>
    <t>MICHON Patrick &amp; Anne-Marie</t>
  </si>
  <si>
    <t>12 rue du Docteur Kurzenne</t>
  </si>
  <si>
    <t>JOUY EN JOSAS</t>
  </si>
  <si>
    <t>Famille</t>
  </si>
  <si>
    <t>MAUDUIT Eric</t>
  </si>
  <si>
    <t>4 boulevard des oliviers</t>
  </si>
  <si>
    <t>MANOSQUE</t>
  </si>
  <si>
    <t>?</t>
  </si>
  <si>
    <t>LAMBRECHTS Jean-Marie</t>
  </si>
  <si>
    <t>54 rue François RABELAIS</t>
  </si>
  <si>
    <t>SAINT CYR SUR LOIRE</t>
  </si>
  <si>
    <t>ALINC Hélène</t>
  </si>
  <si>
    <t>117 chemin eds vents</t>
  </si>
  <si>
    <t>ECALLES ALIX</t>
  </si>
  <si>
    <t>LEMONNIER-LAMBRECTS M. ou Mme</t>
  </si>
  <si>
    <t>20 bis rue des puits</t>
  </si>
  <si>
    <t>Beigneux</t>
  </si>
  <si>
    <t>ATHEE SUR CHER</t>
  </si>
  <si>
    <t>CORDIER Sophie</t>
  </si>
  <si>
    <t>75 rue Paul Bert</t>
  </si>
  <si>
    <t>LYON</t>
  </si>
  <si>
    <t>FRELON Bruno / BACHELET Lucie</t>
  </si>
  <si>
    <t>8 route de Lys</t>
  </si>
  <si>
    <t>HAUT DE BASDARROS</t>
  </si>
  <si>
    <t>2014-002</t>
  </si>
  <si>
    <t>2014-003</t>
  </si>
  <si>
    <t>2014-004</t>
  </si>
  <si>
    <t>2014-005</t>
  </si>
  <si>
    <t>2014-006</t>
  </si>
  <si>
    <t>2014-007</t>
  </si>
  <si>
    <t>2014-008</t>
  </si>
  <si>
    <t>2014-009</t>
  </si>
  <si>
    <t>2014-010</t>
  </si>
  <si>
    <t>2014-011</t>
  </si>
  <si>
    <t>2014-012</t>
  </si>
  <si>
    <t>2014-013</t>
  </si>
  <si>
    <t>2014-014</t>
  </si>
  <si>
    <t>Prévenir lorsque le chèque est déposé : lucie.bachelet@gmail.com  +33 6 31 47 43 67</t>
  </si>
  <si>
    <t>CAYLA Laurent</t>
  </si>
  <si>
    <t>Place de l'église</t>
  </si>
  <si>
    <t>Frayssinhes</t>
  </si>
  <si>
    <t>LE VIBAL</t>
  </si>
  <si>
    <t>Enorev</t>
  </si>
  <si>
    <t>BRIANT Danièle</t>
  </si>
  <si>
    <t>Chemin de Kerdaniel</t>
  </si>
  <si>
    <t>MORLAIX</t>
  </si>
  <si>
    <t>CORREA Danièle</t>
  </si>
  <si>
    <t>Bat B Residence Mazveine</t>
  </si>
  <si>
    <t>33 avenue de la Martheline</t>
  </si>
  <si>
    <t>MARSEILLE</t>
  </si>
  <si>
    <t>MAUDUIT Antoine</t>
  </si>
  <si>
    <t>1 route de la vallée du Dun</t>
  </si>
  <si>
    <t>SAINT PIERRE LE VIEUX</t>
  </si>
  <si>
    <t>NARS Michel</t>
  </si>
  <si>
    <t>99 chemin de la patissière</t>
  </si>
  <si>
    <t>BEYNOST</t>
  </si>
  <si>
    <t>INSA</t>
  </si>
  <si>
    <t>GAGET Julian</t>
  </si>
  <si>
    <t>49 rue Edison</t>
  </si>
  <si>
    <t>MEYZIEU</t>
  </si>
  <si>
    <t>DELTOUR Bernard</t>
  </si>
  <si>
    <t>9 rue de Coulon</t>
  </si>
  <si>
    <t>PINSAGUEL</t>
  </si>
  <si>
    <t>bernard.deltour@astrium.eads.net</t>
  </si>
  <si>
    <t>BERNARD Colette</t>
  </si>
  <si>
    <t>4 impasse du col vert</t>
  </si>
  <si>
    <t>DOMERAT</t>
  </si>
  <si>
    <t>ARIDON Henri</t>
  </si>
  <si>
    <t>10 allée Frédéric Chopin</t>
  </si>
  <si>
    <t>SAINT GREGOIRE</t>
  </si>
  <si>
    <t>CORDIER Jean-Claude &amp; Janine</t>
  </si>
  <si>
    <t>1 boulevard des écoles</t>
  </si>
  <si>
    <t>PIBRAC</t>
  </si>
  <si>
    <t>HERMENT Thérèse</t>
  </si>
  <si>
    <t>12 route de la vallée du Dun</t>
  </si>
  <si>
    <t>BONNES Lionel / ROBIN Véronique</t>
  </si>
  <si>
    <t>21 rue Sizabuire</t>
  </si>
  <si>
    <t>Mécano ID</t>
  </si>
  <si>
    <t>ZELY Didier / CAZEMAJOR Eliane</t>
  </si>
  <si>
    <t>6 hameau de Beaulieu</t>
  </si>
  <si>
    <t>SAINT MARCEL PAULEL</t>
  </si>
  <si>
    <t>SOUCHET Maud</t>
  </si>
  <si>
    <t>Appt 703 Ensemble de la villa VENETO</t>
  </si>
  <si>
    <t>22 chemin Basso Cambo</t>
  </si>
  <si>
    <t>BORDEGARAY Céline</t>
  </si>
  <si>
    <t>13 Ter avenue des lauriers</t>
  </si>
  <si>
    <t>PAU</t>
  </si>
  <si>
    <t>COUSSY Geoffrey</t>
  </si>
  <si>
    <t>20 rue du Panoramique</t>
  </si>
  <si>
    <t>SAINT ORENS DE GAMEVILLE</t>
  </si>
  <si>
    <t>TURPIN Claudine</t>
  </si>
  <si>
    <t>4 rue Camille Guerin</t>
  </si>
  <si>
    <t>DUBOIS Nathalie</t>
  </si>
  <si>
    <t>2 rue des Péchers</t>
  </si>
  <si>
    <t>LONGAGES</t>
  </si>
  <si>
    <t>MESNIER Didier</t>
  </si>
  <si>
    <t>31 rue Devic</t>
  </si>
  <si>
    <t>BLOT A. &amp; MAURIS C.</t>
  </si>
  <si>
    <t>40 rue des Saules</t>
  </si>
  <si>
    <t>Bat E Appt 21</t>
  </si>
  <si>
    <t>HEMART Guillaume</t>
  </si>
  <si>
    <t>8 Lieu Dit Les Galliers</t>
  </si>
  <si>
    <t>LHERM</t>
  </si>
  <si>
    <t>BRIANT Jean</t>
  </si>
  <si>
    <t>Villar an Dossen</t>
  </si>
  <si>
    <t>CARANTEC</t>
  </si>
  <si>
    <t>Jacques.cottier@astrium.eads.net</t>
  </si>
  <si>
    <t>loic.badoiselle@astrium.eads.net</t>
  </si>
  <si>
    <t>david.denaux@astrium.eads.net</t>
  </si>
  <si>
    <t>andres.insa@astrium.eads.net</t>
  </si>
  <si>
    <t>jean.haza@astrium.eads.net</t>
  </si>
  <si>
    <t>pierre-marie.vermosen@astrium.eads.net</t>
  </si>
  <si>
    <t>2014-015</t>
  </si>
  <si>
    <t>2014-016</t>
  </si>
  <si>
    <t>2014-017</t>
  </si>
  <si>
    <t>2014-018</t>
  </si>
  <si>
    <t>2014-019</t>
  </si>
  <si>
    <t>2014-020</t>
  </si>
  <si>
    <t>2014-021</t>
  </si>
  <si>
    <t>2014-022</t>
  </si>
  <si>
    <t>2014-023</t>
  </si>
  <si>
    <t>2014-024</t>
  </si>
  <si>
    <t>2014-025</t>
  </si>
  <si>
    <t>2014-026</t>
  </si>
  <si>
    <t>2014-027</t>
  </si>
  <si>
    <t>2014-028</t>
  </si>
  <si>
    <t>2014-029</t>
  </si>
  <si>
    <t>2014-030</t>
  </si>
  <si>
    <t>2014-031</t>
  </si>
  <si>
    <t>2014-032</t>
  </si>
  <si>
    <t>2014-033</t>
  </si>
  <si>
    <t>2014-034</t>
  </si>
  <si>
    <t>2014-035</t>
  </si>
  <si>
    <t>2014-036</t>
  </si>
  <si>
    <t>2014-037</t>
  </si>
  <si>
    <t>2014-038</t>
  </si>
  <si>
    <t>n° chèque</t>
  </si>
  <si>
    <t>ligne</t>
  </si>
  <si>
    <t>2014-039</t>
  </si>
  <si>
    <t>ARIDON Henri &amp; Françoise</t>
  </si>
  <si>
    <t>2014-040</t>
  </si>
  <si>
    <t>2014-041</t>
  </si>
  <si>
    <t>2014-042</t>
  </si>
  <si>
    <t>2014-043</t>
  </si>
  <si>
    <t>2014-044</t>
  </si>
  <si>
    <t>2014-045</t>
  </si>
  <si>
    <t>2014-046</t>
  </si>
  <si>
    <t>2014-047</t>
  </si>
  <si>
    <t>2014-048</t>
  </si>
  <si>
    <t>2014-049</t>
  </si>
  <si>
    <t>BERRONE Thierry &amp; TODESCHI Nathalie</t>
  </si>
  <si>
    <t>Mondelle</t>
  </si>
  <si>
    <t>518 route de Roqueseriere</t>
  </si>
  <si>
    <t>SAINT SULPICE</t>
  </si>
  <si>
    <t>Cloches pieds</t>
  </si>
  <si>
    <t>THEVENOUD Fanny</t>
  </si>
  <si>
    <t>5 rue Philippe Feral</t>
  </si>
  <si>
    <t>Amis</t>
  </si>
  <si>
    <t>NAPOLEONI Bernard</t>
  </si>
  <si>
    <t>Batiment F1</t>
  </si>
  <si>
    <t>123 traversée Parangon</t>
  </si>
  <si>
    <t>CORREA Jacques</t>
  </si>
  <si>
    <t>153 impasse Théodore Aubanel</t>
  </si>
  <si>
    <t>SIX FOURS LES PLAGES</t>
  </si>
  <si>
    <t>ARIDON Erwan</t>
  </si>
  <si>
    <t>79 rue d'Antrain</t>
  </si>
  <si>
    <t>RENNES</t>
  </si>
  <si>
    <t>Week-end Coiffure</t>
  </si>
  <si>
    <t>GIRAL Dominique</t>
  </si>
  <si>
    <t>14 rue des Cèdres</t>
  </si>
  <si>
    <t>LONS</t>
  </si>
  <si>
    <t>M. ARBOUCALOT &amp; Mlle DROZ</t>
  </si>
  <si>
    <t>573 Chemin de la Loubatère</t>
  </si>
  <si>
    <t>MERVILLE</t>
  </si>
  <si>
    <t>FOULON Roland</t>
  </si>
  <si>
    <t>3 impasse du CEL REMY</t>
  </si>
  <si>
    <t>Appart 32</t>
  </si>
  <si>
    <t>CHATELET Eric</t>
  </si>
  <si>
    <t>Le Verger</t>
  </si>
  <si>
    <t>CIVRIEUX</t>
  </si>
  <si>
    <t>2014-050</t>
  </si>
  <si>
    <t>LEVASSEUR Benoit &amp; BONNEAU Juliette</t>
  </si>
  <si>
    <t>54 A Traversée Chante Perdrix</t>
  </si>
  <si>
    <t>Crédité le 15/04/2014</t>
  </si>
  <si>
    <t>2014-051</t>
  </si>
  <si>
    <t>2014-052</t>
  </si>
  <si>
    <t>GRONDEL Nicolas</t>
  </si>
  <si>
    <t>1 Parc de Diane</t>
  </si>
  <si>
    <t>LANGUILLE Joël</t>
  </si>
  <si>
    <t>221 rue de Curembourg</t>
  </si>
  <si>
    <t>SEMOY</t>
  </si>
  <si>
    <t>2014-053</t>
  </si>
  <si>
    <t>JAVAUX Olivier</t>
  </si>
  <si>
    <t>14 chemin des ourmets</t>
  </si>
  <si>
    <t>AYGUESVIVES</t>
  </si>
  <si>
    <t>Choisir autre papier photo dans les options d'impression
Le 6 avril 2014 - Imprimé jusqu'au 053</t>
  </si>
  <si>
    <t>CHARVET Benoit</t>
  </si>
  <si>
    <t>20 rue Jean MICOUD</t>
  </si>
  <si>
    <t>Liquide</t>
  </si>
  <si>
    <t>ALAIN Gregory</t>
  </si>
  <si>
    <t>4 rue des puits</t>
  </si>
  <si>
    <t>BAZIEGE</t>
  </si>
  <si>
    <t>2014-054</t>
  </si>
  <si>
    <t>OHL-CADI Karim</t>
  </si>
  <si>
    <t>63 rue Henri GORJUS</t>
  </si>
  <si>
    <t>2014-055</t>
  </si>
  <si>
    <t>2014-056</t>
  </si>
  <si>
    <t>GUYARD France</t>
  </si>
  <si>
    <t>5 rue FLEMING</t>
  </si>
  <si>
    <t>Cmde 5 sacs</t>
  </si>
  <si>
    <t>Cmde 1 sac couleur Naturelle</t>
  </si>
  <si>
    <t>12 rue du Docteur KURZENNE</t>
  </si>
  <si>
    <t>LUISANT</t>
  </si>
  <si>
    <t>Envoi HA le 26/04</t>
  </si>
  <si>
    <t>Envoi HA le 26/04 - Chèque Jéjé</t>
  </si>
  <si>
    <t>Crédité via HA le 26/4</t>
  </si>
  <si>
    <t>2014-057</t>
  </si>
  <si>
    <t>2014-058</t>
  </si>
  <si>
    <t>2014-059</t>
  </si>
  <si>
    <t>2014-060</t>
  </si>
  <si>
    <t>CONNAN Thérèse</t>
  </si>
  <si>
    <t>84 rue de LODI</t>
  </si>
  <si>
    <t>Bat G Le Castel Lodi</t>
  </si>
  <si>
    <t>Attente envoi HA</t>
  </si>
  <si>
    <t>LANGUILLE Marie</t>
  </si>
  <si>
    <t>46 rue de l'Amiral MOUCHEZ</t>
  </si>
  <si>
    <t>PARIS</t>
  </si>
  <si>
    <t>MALAPERT Marie-Paule</t>
  </si>
  <si>
    <t>6 rue du 19 mars 1962</t>
  </si>
  <si>
    <t>Villa Gourbis Quartier Lacroix</t>
  </si>
  <si>
    <t>VOLONNE</t>
  </si>
  <si>
    <t>à créditer</t>
  </si>
  <si>
    <t>SAGAZAN Mireille</t>
  </si>
  <si>
    <t>41 rue du ROURE</t>
  </si>
  <si>
    <t>MALLEMORT</t>
  </si>
  <si>
    <t>x</t>
  </si>
  <si>
    <t>Nourrice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</si>
</sst>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[$€-40C]_-;\-* #,##0\ [$€-40C]_-;_-* &quot;-&quot;??\ [$€-40C]_-;_-@_-"/>
    <numFmt numFmtId="165" formatCode="00000"/>
  </numFmts>
  <fonts count="9" x14ac:knownFonts="1">
    <font>
      <sz val="8"/>
      <color theme="1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color indexed="81"/>
      <name val="Tahoma"/>
      <family val="2"/>
    </font>
    <font>
      <u/>
      <sz val="8"/>
      <color theme="1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1" xfId="0" applyNumberFormat="1" applyBorder="1"/>
    <xf numFmtId="164" fontId="0" fillId="0" borderId="2" xfId="0" applyNumberFormat="1" applyBorder="1"/>
    <xf numFmtId="14" fontId="0" fillId="0" borderId="4" xfId="0" applyNumberFormat="1" applyBorder="1"/>
    <xf numFmtId="164" fontId="0" fillId="0" borderId="5" xfId="0" applyNumberFormat="1" applyBorder="1"/>
    <xf numFmtId="0" fontId="1" fillId="2" borderId="0" xfId="0" applyFont="1" applyFill="1" applyAlignment="1">
      <alignment vertical="center" wrapText="1"/>
    </xf>
    <xf numFmtId="0" fontId="0" fillId="0" borderId="13" xfId="0" applyBorder="1"/>
    <xf numFmtId="0" fontId="3" fillId="0" borderId="11" xfId="1" applyBorder="1"/>
    <xf numFmtId="0" fontId="3" fillId="0" borderId="10" xfId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4" fontId="0" fillId="0" borderId="7" xfId="0" applyNumberFormat="1" applyBorder="1"/>
    <xf numFmtId="0" fontId="0" fillId="0" borderId="0" xfId="0" applyFill="1"/>
    <xf numFmtId="0" fontId="0" fillId="0" borderId="11" xfId="0" applyFill="1" applyBorder="1"/>
    <xf numFmtId="0" fontId="0" fillId="0" borderId="4" xfId="0" applyFill="1" applyBorder="1"/>
    <xf numFmtId="0" fontId="0" fillId="0" borderId="5" xfId="0" applyFill="1" applyBorder="1"/>
    <xf numFmtId="165" fontId="0" fillId="0" borderId="5" xfId="0" applyNumberFormat="1" applyFill="1" applyBorder="1"/>
    <xf numFmtId="0" fontId="0" fillId="0" borderId="6" xfId="0" applyFill="1" applyBorder="1"/>
    <xf numFmtId="14" fontId="0" fillId="0" borderId="4" xfId="0" applyNumberFormat="1" applyFill="1" applyBorder="1"/>
    <xf numFmtId="164" fontId="0" fillId="0" borderId="5" xfId="0" applyNumberFormat="1" applyFill="1" applyBorder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loic.badoiselle@astrium.eads.net" TargetMode="External"/><Relationship Id="rId7" Type="http://schemas.openxmlformats.org/officeDocument/2006/relationships/hyperlink" Target="mailto:pierre-marie.vermosen@astrium.eads.net" TargetMode="External"/><Relationship Id="rId2" Type="http://schemas.openxmlformats.org/officeDocument/2006/relationships/hyperlink" Target="mailto:Jacques.cottier@astrium.eads.net" TargetMode="External"/><Relationship Id="rId1" Type="http://schemas.openxmlformats.org/officeDocument/2006/relationships/hyperlink" Target="mailto:bernard.deltour@astrium.eads.net" TargetMode="External"/><Relationship Id="rId6" Type="http://schemas.openxmlformats.org/officeDocument/2006/relationships/hyperlink" Target="mailto:jean.haza@astrium.eads.net" TargetMode="External"/><Relationship Id="rId5" Type="http://schemas.openxmlformats.org/officeDocument/2006/relationships/hyperlink" Target="mailto:andres.insa@astrium.eads.net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david.denaux@astrium.eads.net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E86"/>
  <sheetViews>
    <sheetView tabSelected="1" zoomScale="110" zoomScaleNormal="110" workbookViewId="0">
      <pane xSplit="4" ySplit="3" topLeftCell="E43" activePane="bottomRight" state="frozenSplit"/>
      <selection activeCell="A3" sqref="A3:XFD3"/>
      <selection pane="topRight" activeCell="E1" sqref="E1"/>
      <selection pane="bottomLeft" activeCell="A4" sqref="A4"/>
      <selection pane="bottomRight" activeCell="M66" sqref="M66"/>
    </sheetView>
  </sheetViews>
  <sheetFormatPr baseColWidth="10" defaultRowHeight="11.25" x14ac:dyDescent="0.2"/>
  <cols>
    <col min="1" max="1" width="1.83203125" customWidth="1"/>
    <col min="2" max="2" width="8.83203125" customWidth="1"/>
    <col min="3" max="3" width="1.83203125" customWidth="1"/>
    <col min="4" max="4" width="27.5" bestFit="1" customWidth="1"/>
    <col min="5" max="6" width="15.83203125" customWidth="1"/>
    <col min="7" max="7" width="6.6640625" customWidth="1"/>
    <col min="9" max="9" width="1.83203125" customWidth="1"/>
    <col min="11" max="11" width="1.83203125" customWidth="1"/>
    <col min="12" max="12" width="10.5" bestFit="1" customWidth="1"/>
    <col min="15" max="15" width="8.83203125" bestFit="1" customWidth="1"/>
    <col min="16" max="16" width="21.33203125" customWidth="1"/>
  </cols>
  <sheetData>
    <row r="1" spans="1:31" s="19" customFormat="1" x14ac:dyDescent="0.2">
      <c r="A1" s="44"/>
      <c r="B1" s="45" t="s">
        <v>0</v>
      </c>
      <c r="D1" s="45" t="s">
        <v>1</v>
      </c>
      <c r="E1" s="45" t="s">
        <v>2</v>
      </c>
      <c r="F1" s="45" t="s">
        <v>3</v>
      </c>
      <c r="G1" s="45" t="s">
        <v>4</v>
      </c>
      <c r="H1" s="45" t="s">
        <v>5</v>
      </c>
      <c r="J1" s="45" t="s">
        <v>6</v>
      </c>
      <c r="K1" s="45"/>
      <c r="L1" s="45" t="s">
        <v>9</v>
      </c>
      <c r="M1" s="45" t="s">
        <v>10</v>
      </c>
      <c r="N1" s="45" t="s">
        <v>13</v>
      </c>
      <c r="O1" s="45" t="s">
        <v>12</v>
      </c>
      <c r="P1" s="45" t="s">
        <v>15</v>
      </c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s="19" customFormat="1" x14ac:dyDescent="0.2">
      <c r="A2" s="44"/>
      <c r="B2" s="45"/>
      <c r="D2" s="45"/>
      <c r="E2" s="45"/>
      <c r="F2" s="45"/>
      <c r="G2" s="45"/>
      <c r="H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4" spans="1:31" x14ac:dyDescent="0.2">
      <c r="A4" t="s">
        <v>271</v>
      </c>
      <c r="B4" s="12" t="s">
        <v>8</v>
      </c>
      <c r="D4" s="12" t="s">
        <v>7</v>
      </c>
      <c r="E4" s="1" t="s">
        <v>16</v>
      </c>
      <c r="F4" s="2"/>
      <c r="G4" s="3">
        <v>31130</v>
      </c>
      <c r="H4" s="4" t="s">
        <v>17</v>
      </c>
      <c r="J4" s="22" t="s">
        <v>142</v>
      </c>
      <c r="L4" s="15">
        <v>41715</v>
      </c>
      <c r="M4" s="2" t="s">
        <v>11</v>
      </c>
      <c r="N4" s="2" t="s">
        <v>14</v>
      </c>
      <c r="O4" s="16">
        <v>100</v>
      </c>
      <c r="P4" s="4" t="s">
        <v>251</v>
      </c>
    </row>
    <row r="5" spans="1:31" x14ac:dyDescent="0.2">
      <c r="A5" t="s">
        <v>271</v>
      </c>
      <c r="B5" s="13" t="s">
        <v>60</v>
      </c>
      <c r="D5" s="13" t="s">
        <v>18</v>
      </c>
      <c r="E5" s="5" t="s">
        <v>19</v>
      </c>
      <c r="F5" s="6" t="s">
        <v>20</v>
      </c>
      <c r="G5" s="7">
        <v>31320</v>
      </c>
      <c r="H5" s="8" t="s">
        <v>21</v>
      </c>
      <c r="J5" s="21" t="s">
        <v>143</v>
      </c>
      <c r="L5" s="17">
        <v>41712</v>
      </c>
      <c r="M5" s="6" t="s">
        <v>11</v>
      </c>
      <c r="N5" s="6" t="s">
        <v>14</v>
      </c>
      <c r="O5" s="18">
        <v>150</v>
      </c>
      <c r="P5" s="8" t="s">
        <v>251</v>
      </c>
    </row>
    <row r="6" spans="1:31" x14ac:dyDescent="0.2">
      <c r="A6" t="s">
        <v>271</v>
      </c>
      <c r="B6" s="13" t="s">
        <v>61</v>
      </c>
      <c r="D6" s="13" t="s">
        <v>22</v>
      </c>
      <c r="E6" s="5" t="s">
        <v>23</v>
      </c>
      <c r="F6" s="6"/>
      <c r="G6" s="7">
        <v>31670</v>
      </c>
      <c r="H6" s="8" t="s">
        <v>24</v>
      </c>
      <c r="J6" s="21" t="s">
        <v>144</v>
      </c>
      <c r="L6" s="17">
        <v>41711</v>
      </c>
      <c r="M6" s="6" t="s">
        <v>11</v>
      </c>
      <c r="N6" s="6" t="s">
        <v>14</v>
      </c>
      <c r="O6" s="18">
        <v>100</v>
      </c>
      <c r="P6" s="8" t="s">
        <v>251</v>
      </c>
    </row>
    <row r="7" spans="1:31" x14ac:dyDescent="0.2">
      <c r="A7" t="s">
        <v>271</v>
      </c>
      <c r="B7" s="13" t="s">
        <v>62</v>
      </c>
      <c r="D7" s="13" t="s">
        <v>25</v>
      </c>
      <c r="E7" s="5" t="s">
        <v>26</v>
      </c>
      <c r="F7" s="6"/>
      <c r="G7" s="7">
        <v>31450</v>
      </c>
      <c r="H7" s="8" t="s">
        <v>27</v>
      </c>
      <c r="J7" s="21" t="s">
        <v>145</v>
      </c>
      <c r="L7" s="17">
        <v>41702</v>
      </c>
      <c r="M7" s="6" t="s">
        <v>11</v>
      </c>
      <c r="N7" s="6" t="s">
        <v>14</v>
      </c>
      <c r="O7" s="18">
        <v>150</v>
      </c>
      <c r="P7" s="8" t="s">
        <v>251</v>
      </c>
    </row>
    <row r="8" spans="1:31" x14ac:dyDescent="0.2">
      <c r="A8" t="s">
        <v>271</v>
      </c>
      <c r="B8" s="13" t="s">
        <v>63</v>
      </c>
      <c r="D8" s="13" t="s">
        <v>28</v>
      </c>
      <c r="E8" s="5" t="s">
        <v>29</v>
      </c>
      <c r="F8" s="6"/>
      <c r="G8" s="7">
        <v>31130</v>
      </c>
      <c r="H8" s="8" t="s">
        <v>30</v>
      </c>
      <c r="J8" s="21" t="s">
        <v>146</v>
      </c>
      <c r="L8" s="17">
        <v>41711</v>
      </c>
      <c r="M8" s="6" t="s">
        <v>11</v>
      </c>
      <c r="N8" s="6" t="s">
        <v>14</v>
      </c>
      <c r="O8" s="18">
        <v>150</v>
      </c>
      <c r="P8" s="8" t="s">
        <v>251</v>
      </c>
    </row>
    <row r="9" spans="1:31" x14ac:dyDescent="0.2">
      <c r="A9" t="s">
        <v>271</v>
      </c>
      <c r="B9" s="13" t="s">
        <v>64</v>
      </c>
      <c r="D9" s="13" t="s">
        <v>31</v>
      </c>
      <c r="E9" s="5" t="s">
        <v>32</v>
      </c>
      <c r="F9" s="6"/>
      <c r="G9" s="7">
        <v>31400</v>
      </c>
      <c r="H9" s="8" t="s">
        <v>33</v>
      </c>
      <c r="J9" s="21" t="s">
        <v>147</v>
      </c>
      <c r="L9" s="17">
        <v>41711</v>
      </c>
      <c r="M9" s="6" t="s">
        <v>11</v>
      </c>
      <c r="N9" s="6" t="s">
        <v>14</v>
      </c>
      <c r="O9" s="18">
        <v>100</v>
      </c>
      <c r="P9" s="8" t="s">
        <v>251</v>
      </c>
    </row>
    <row r="10" spans="1:31" x14ac:dyDescent="0.2">
      <c r="A10" t="s">
        <v>271</v>
      </c>
      <c r="B10" s="13" t="s">
        <v>65</v>
      </c>
      <c r="D10" s="13" t="s">
        <v>34</v>
      </c>
      <c r="E10" s="5" t="s">
        <v>35</v>
      </c>
      <c r="F10" s="6"/>
      <c r="G10" s="7">
        <v>31200</v>
      </c>
      <c r="H10" s="8" t="s">
        <v>33</v>
      </c>
      <c r="J10" s="13"/>
      <c r="L10" s="17">
        <v>41710</v>
      </c>
      <c r="M10" s="6" t="s">
        <v>11</v>
      </c>
      <c r="N10" s="6" t="s">
        <v>14</v>
      </c>
      <c r="O10" s="18">
        <v>200</v>
      </c>
      <c r="P10" s="8" t="s">
        <v>251</v>
      </c>
    </row>
    <row r="11" spans="1:31" x14ac:dyDescent="0.2">
      <c r="A11" t="s">
        <v>271</v>
      </c>
      <c r="B11" s="13" t="s">
        <v>66</v>
      </c>
      <c r="D11" s="13" t="s">
        <v>36</v>
      </c>
      <c r="E11" s="5" t="s">
        <v>37</v>
      </c>
      <c r="F11" s="6"/>
      <c r="G11" s="7">
        <v>78350</v>
      </c>
      <c r="H11" s="8" t="s">
        <v>38</v>
      </c>
      <c r="J11" s="13"/>
      <c r="L11" s="17">
        <v>41714</v>
      </c>
      <c r="M11" s="6" t="s">
        <v>39</v>
      </c>
      <c r="N11" s="6" t="s">
        <v>14</v>
      </c>
      <c r="O11" s="18">
        <v>7200</v>
      </c>
      <c r="P11" s="8" t="s">
        <v>249</v>
      </c>
    </row>
    <row r="12" spans="1:31" x14ac:dyDescent="0.2">
      <c r="A12" t="s">
        <v>271</v>
      </c>
      <c r="B12" s="13" t="s">
        <v>67</v>
      </c>
      <c r="D12" s="13" t="s">
        <v>40</v>
      </c>
      <c r="E12" s="5" t="s">
        <v>41</v>
      </c>
      <c r="F12" s="6"/>
      <c r="G12" s="7">
        <v>4100</v>
      </c>
      <c r="H12" s="8" t="s">
        <v>42</v>
      </c>
      <c r="J12" s="13"/>
      <c r="L12" s="17">
        <v>41704</v>
      </c>
      <c r="M12" s="6" t="s">
        <v>193</v>
      </c>
      <c r="N12" s="6" t="s">
        <v>14</v>
      </c>
      <c r="O12" s="18">
        <v>800</v>
      </c>
      <c r="P12" s="8" t="s">
        <v>249</v>
      </c>
    </row>
    <row r="13" spans="1:31" x14ac:dyDescent="0.2">
      <c r="A13" t="s">
        <v>271</v>
      </c>
      <c r="B13" s="13" t="s">
        <v>68</v>
      </c>
      <c r="D13" s="13" t="s">
        <v>44</v>
      </c>
      <c r="E13" s="5" t="s">
        <v>45</v>
      </c>
      <c r="F13" s="6"/>
      <c r="G13" s="7">
        <v>37540</v>
      </c>
      <c r="H13" s="8" t="s">
        <v>46</v>
      </c>
      <c r="J13" s="13"/>
      <c r="L13" s="17">
        <v>41708</v>
      </c>
      <c r="M13" s="6" t="s">
        <v>193</v>
      </c>
      <c r="N13" s="6" t="s">
        <v>14</v>
      </c>
      <c r="O13" s="18">
        <v>100</v>
      </c>
      <c r="P13" s="8" t="s">
        <v>249</v>
      </c>
    </row>
    <row r="14" spans="1:31" x14ac:dyDescent="0.2">
      <c r="A14" t="s">
        <v>271</v>
      </c>
      <c r="B14" s="13" t="s">
        <v>69</v>
      </c>
      <c r="D14" s="13" t="s">
        <v>47</v>
      </c>
      <c r="E14" s="5" t="s">
        <v>48</v>
      </c>
      <c r="F14" s="6"/>
      <c r="G14" s="7">
        <v>76190</v>
      </c>
      <c r="H14" s="8" t="s">
        <v>49</v>
      </c>
      <c r="J14" s="13"/>
      <c r="L14" s="17">
        <v>41710</v>
      </c>
      <c r="M14" s="6" t="s">
        <v>193</v>
      </c>
      <c r="N14" s="6" t="s">
        <v>14</v>
      </c>
      <c r="O14" s="18">
        <v>400</v>
      </c>
      <c r="P14" s="8" t="s">
        <v>249</v>
      </c>
    </row>
    <row r="15" spans="1:31" x14ac:dyDescent="0.2">
      <c r="A15" t="s">
        <v>271</v>
      </c>
      <c r="B15" s="13" t="s">
        <v>70</v>
      </c>
      <c r="D15" s="13" t="s">
        <v>50</v>
      </c>
      <c r="E15" s="20" t="s">
        <v>52</v>
      </c>
      <c r="F15" s="6" t="s">
        <v>51</v>
      </c>
      <c r="G15" s="7">
        <v>37270</v>
      </c>
      <c r="H15" s="8" t="s">
        <v>53</v>
      </c>
      <c r="J15" s="13"/>
      <c r="L15" s="17">
        <v>41711</v>
      </c>
      <c r="M15" s="6" t="s">
        <v>193</v>
      </c>
      <c r="N15" s="6" t="s">
        <v>14</v>
      </c>
      <c r="O15" s="18">
        <v>200</v>
      </c>
      <c r="P15" s="8" t="s">
        <v>249</v>
      </c>
    </row>
    <row r="16" spans="1:31" x14ac:dyDescent="0.2">
      <c r="A16" t="s">
        <v>271</v>
      </c>
      <c r="B16" s="13" t="s">
        <v>71</v>
      </c>
      <c r="D16" s="13" t="s">
        <v>54</v>
      </c>
      <c r="E16" s="5" t="s">
        <v>55</v>
      </c>
      <c r="F16" s="6"/>
      <c r="G16" s="7">
        <v>69003</v>
      </c>
      <c r="H16" s="8" t="s">
        <v>56</v>
      </c>
      <c r="J16" s="13"/>
      <c r="L16" s="17">
        <v>41712</v>
      </c>
      <c r="M16" s="6" t="s">
        <v>193</v>
      </c>
      <c r="N16" s="6" t="s">
        <v>14</v>
      </c>
      <c r="O16" s="18">
        <v>300</v>
      </c>
      <c r="P16" s="8" t="s">
        <v>249</v>
      </c>
    </row>
    <row r="17" spans="1:17" x14ac:dyDescent="0.2">
      <c r="A17" t="s">
        <v>271</v>
      </c>
      <c r="B17" s="13" t="s">
        <v>72</v>
      </c>
      <c r="D17" s="13" t="s">
        <v>57</v>
      </c>
      <c r="E17" s="5" t="s">
        <v>58</v>
      </c>
      <c r="F17" s="6"/>
      <c r="G17" s="7">
        <v>64800</v>
      </c>
      <c r="H17" s="8" t="s">
        <v>59</v>
      </c>
      <c r="J17" s="13"/>
      <c r="L17" s="17">
        <v>41711</v>
      </c>
      <c r="M17" s="6" t="s">
        <v>193</v>
      </c>
      <c r="N17" s="6" t="s">
        <v>14</v>
      </c>
      <c r="O17" s="18">
        <v>500</v>
      </c>
      <c r="P17" s="8" t="s">
        <v>249</v>
      </c>
      <c r="Q17" t="s">
        <v>73</v>
      </c>
    </row>
    <row r="18" spans="1:17" x14ac:dyDescent="0.2">
      <c r="A18" t="s">
        <v>271</v>
      </c>
      <c r="B18" s="13" t="s">
        <v>148</v>
      </c>
      <c r="D18" s="13" t="s">
        <v>74</v>
      </c>
      <c r="E18" s="5" t="s">
        <v>75</v>
      </c>
      <c r="F18" s="6" t="s">
        <v>76</v>
      </c>
      <c r="G18" s="7">
        <v>12290</v>
      </c>
      <c r="H18" s="8" t="s">
        <v>77</v>
      </c>
      <c r="J18" s="13"/>
      <c r="L18" s="17">
        <v>41713</v>
      </c>
      <c r="M18" s="6" t="s">
        <v>43</v>
      </c>
      <c r="N18" s="6" t="s">
        <v>78</v>
      </c>
      <c r="O18" s="18">
        <v>52.5</v>
      </c>
      <c r="P18" s="8" t="s">
        <v>219</v>
      </c>
    </row>
    <row r="19" spans="1:17" x14ac:dyDescent="0.2">
      <c r="A19" t="s">
        <v>271</v>
      </c>
      <c r="B19" s="13" t="s">
        <v>149</v>
      </c>
      <c r="D19" s="13" t="s">
        <v>79</v>
      </c>
      <c r="E19" s="5" t="s">
        <v>80</v>
      </c>
      <c r="F19" s="6"/>
      <c r="G19" s="7">
        <v>29600</v>
      </c>
      <c r="H19" s="8" t="s">
        <v>81</v>
      </c>
      <c r="J19" s="13"/>
      <c r="L19" s="17">
        <v>41719</v>
      </c>
      <c r="M19" s="6" t="s">
        <v>39</v>
      </c>
      <c r="N19" s="6" t="s">
        <v>14</v>
      </c>
      <c r="O19" s="18">
        <v>50</v>
      </c>
      <c r="P19" s="8" t="s">
        <v>249</v>
      </c>
    </row>
    <row r="20" spans="1:17" x14ac:dyDescent="0.2">
      <c r="A20" t="s">
        <v>271</v>
      </c>
      <c r="B20" s="13" t="s">
        <v>150</v>
      </c>
      <c r="D20" s="13" t="s">
        <v>82</v>
      </c>
      <c r="E20" s="5" t="s">
        <v>83</v>
      </c>
      <c r="F20" s="6" t="s">
        <v>84</v>
      </c>
      <c r="G20" s="7">
        <v>13009</v>
      </c>
      <c r="H20" s="8" t="s">
        <v>85</v>
      </c>
      <c r="J20" s="13"/>
      <c r="L20" s="17">
        <v>41728</v>
      </c>
      <c r="M20" s="6" t="s">
        <v>193</v>
      </c>
      <c r="N20" s="6" t="s">
        <v>14</v>
      </c>
      <c r="O20" s="18">
        <v>100</v>
      </c>
      <c r="P20" s="8" t="s">
        <v>249</v>
      </c>
    </row>
    <row r="21" spans="1:17" x14ac:dyDescent="0.2">
      <c r="A21" t="s">
        <v>271</v>
      </c>
      <c r="B21" s="13" t="s">
        <v>151</v>
      </c>
      <c r="D21" s="13" t="s">
        <v>86</v>
      </c>
      <c r="E21" s="5" t="s">
        <v>87</v>
      </c>
      <c r="F21" s="6"/>
      <c r="G21" s="7">
        <v>76740</v>
      </c>
      <c r="H21" s="8" t="s">
        <v>88</v>
      </c>
      <c r="J21" s="13"/>
      <c r="L21" s="17">
        <v>41725</v>
      </c>
      <c r="M21" s="6" t="s">
        <v>193</v>
      </c>
      <c r="N21" s="6" t="s">
        <v>14</v>
      </c>
      <c r="O21" s="18">
        <v>300</v>
      </c>
      <c r="P21" s="8" t="s">
        <v>249</v>
      </c>
    </row>
    <row r="22" spans="1:17" x14ac:dyDescent="0.2">
      <c r="A22" t="s">
        <v>271</v>
      </c>
      <c r="B22" s="13" t="s">
        <v>152</v>
      </c>
      <c r="D22" s="13" t="s">
        <v>89</v>
      </c>
      <c r="E22" s="5" t="s">
        <v>90</v>
      </c>
      <c r="F22" s="6"/>
      <c r="G22" s="7">
        <v>1700</v>
      </c>
      <c r="H22" s="8" t="s">
        <v>91</v>
      </c>
      <c r="J22" s="13"/>
      <c r="L22" s="17">
        <v>41726</v>
      </c>
      <c r="M22" s="6" t="s">
        <v>92</v>
      </c>
      <c r="N22" s="6" t="s">
        <v>14</v>
      </c>
      <c r="O22" s="18">
        <v>100</v>
      </c>
      <c r="P22" s="8" t="s">
        <v>249</v>
      </c>
    </row>
    <row r="23" spans="1:17" x14ac:dyDescent="0.2">
      <c r="A23" t="s">
        <v>271</v>
      </c>
      <c r="B23" s="13" t="s">
        <v>153</v>
      </c>
      <c r="D23" s="13" t="s">
        <v>93</v>
      </c>
      <c r="E23" s="5" t="s">
        <v>94</v>
      </c>
      <c r="F23" s="6"/>
      <c r="G23" s="7">
        <v>69330</v>
      </c>
      <c r="H23" s="8" t="s">
        <v>95</v>
      </c>
      <c r="J23" s="13"/>
      <c r="L23" s="17">
        <v>41723</v>
      </c>
      <c r="M23" s="6" t="s">
        <v>193</v>
      </c>
      <c r="N23" s="6" t="s">
        <v>14</v>
      </c>
      <c r="O23" s="18">
        <v>200</v>
      </c>
      <c r="P23" s="8" t="s">
        <v>249</v>
      </c>
    </row>
    <row r="24" spans="1:17" x14ac:dyDescent="0.2">
      <c r="A24" t="s">
        <v>271</v>
      </c>
      <c r="B24" s="13" t="s">
        <v>154</v>
      </c>
      <c r="D24" s="13" t="s">
        <v>96</v>
      </c>
      <c r="E24" s="5" t="s">
        <v>97</v>
      </c>
      <c r="F24" s="6"/>
      <c r="G24" s="7">
        <v>31120</v>
      </c>
      <c r="H24" s="8" t="s">
        <v>98</v>
      </c>
      <c r="J24" s="21" t="s">
        <v>99</v>
      </c>
      <c r="L24" s="17">
        <v>41724</v>
      </c>
      <c r="M24" s="6" t="s">
        <v>11</v>
      </c>
      <c r="N24" s="6" t="s">
        <v>14</v>
      </c>
      <c r="O24" s="18">
        <v>100</v>
      </c>
      <c r="P24" s="8" t="s">
        <v>249</v>
      </c>
    </row>
    <row r="25" spans="1:17" x14ac:dyDescent="0.2">
      <c r="A25" t="s">
        <v>271</v>
      </c>
      <c r="B25" s="13" t="s">
        <v>155</v>
      </c>
      <c r="D25" s="13" t="s">
        <v>100</v>
      </c>
      <c r="E25" s="5" t="s">
        <v>101</v>
      </c>
      <c r="F25" s="6"/>
      <c r="G25" s="7">
        <v>3410</v>
      </c>
      <c r="H25" s="8" t="s">
        <v>102</v>
      </c>
      <c r="J25" s="13"/>
      <c r="L25" s="17">
        <v>41732</v>
      </c>
      <c r="M25" s="6" t="s">
        <v>193</v>
      </c>
      <c r="N25" s="6" t="s">
        <v>14</v>
      </c>
      <c r="O25" s="18">
        <v>500</v>
      </c>
      <c r="P25" s="8" t="s">
        <v>249</v>
      </c>
    </row>
    <row r="26" spans="1:17" x14ac:dyDescent="0.2">
      <c r="A26" t="s">
        <v>271</v>
      </c>
      <c r="B26" s="13" t="s">
        <v>156</v>
      </c>
      <c r="D26" s="13" t="s">
        <v>103</v>
      </c>
      <c r="E26" s="5" t="s">
        <v>104</v>
      </c>
      <c r="F26" s="6"/>
      <c r="G26" s="7">
        <v>35760</v>
      </c>
      <c r="H26" s="8" t="s">
        <v>105</v>
      </c>
      <c r="J26" s="13"/>
      <c r="L26" s="17">
        <v>41732</v>
      </c>
      <c r="M26" s="6" t="s">
        <v>39</v>
      </c>
      <c r="N26" s="6" t="s">
        <v>14</v>
      </c>
      <c r="O26" s="18">
        <v>1000</v>
      </c>
      <c r="P26" s="8" t="s">
        <v>249</v>
      </c>
    </row>
    <row r="27" spans="1:17" x14ac:dyDescent="0.2">
      <c r="A27" t="s">
        <v>271</v>
      </c>
      <c r="B27" s="13" t="s">
        <v>157</v>
      </c>
      <c r="D27" s="13" t="s">
        <v>106</v>
      </c>
      <c r="E27" s="5" t="s">
        <v>107</v>
      </c>
      <c r="F27" s="6"/>
      <c r="G27" s="7">
        <v>31820</v>
      </c>
      <c r="H27" s="8" t="s">
        <v>108</v>
      </c>
      <c r="J27" s="13"/>
      <c r="L27" s="17">
        <v>41748</v>
      </c>
      <c r="M27" s="6" t="s">
        <v>193</v>
      </c>
      <c r="N27" s="6" t="s">
        <v>14</v>
      </c>
      <c r="O27" s="18">
        <v>200</v>
      </c>
      <c r="P27" s="8" t="s">
        <v>249</v>
      </c>
    </row>
    <row r="28" spans="1:17" x14ac:dyDescent="0.2">
      <c r="A28" t="s">
        <v>271</v>
      </c>
      <c r="B28" s="13" t="s">
        <v>158</v>
      </c>
      <c r="D28" s="13" t="s">
        <v>109</v>
      </c>
      <c r="E28" s="5" t="s">
        <v>110</v>
      </c>
      <c r="F28" s="6"/>
      <c r="G28" s="7">
        <v>76740</v>
      </c>
      <c r="H28" s="8" t="s">
        <v>88</v>
      </c>
      <c r="J28" s="13"/>
      <c r="L28" s="17">
        <v>41731</v>
      </c>
      <c r="M28" s="6" t="s">
        <v>193</v>
      </c>
      <c r="N28" s="6" t="s">
        <v>14</v>
      </c>
      <c r="O28" s="18">
        <v>100</v>
      </c>
      <c r="P28" s="8" t="s">
        <v>249</v>
      </c>
    </row>
    <row r="29" spans="1:17" x14ac:dyDescent="0.2">
      <c r="A29" t="s">
        <v>271</v>
      </c>
      <c r="B29" s="13" t="s">
        <v>159</v>
      </c>
      <c r="D29" s="13" t="s">
        <v>111</v>
      </c>
      <c r="E29" s="5" t="s">
        <v>112</v>
      </c>
      <c r="F29" s="6"/>
      <c r="G29" s="7">
        <v>31400</v>
      </c>
      <c r="H29" s="8" t="s">
        <v>33</v>
      </c>
      <c r="J29" s="13"/>
      <c r="L29" s="17">
        <v>41718</v>
      </c>
      <c r="M29" s="6" t="s">
        <v>113</v>
      </c>
      <c r="N29" s="6" t="s">
        <v>14</v>
      </c>
      <c r="O29" s="18">
        <v>30</v>
      </c>
      <c r="P29" s="8" t="s">
        <v>249</v>
      </c>
    </row>
    <row r="30" spans="1:17" x14ac:dyDescent="0.2">
      <c r="A30" t="s">
        <v>271</v>
      </c>
      <c r="B30" s="13" t="s">
        <v>160</v>
      </c>
      <c r="D30" s="13" t="s">
        <v>114</v>
      </c>
      <c r="E30" s="5" t="s">
        <v>115</v>
      </c>
      <c r="F30" s="6"/>
      <c r="G30" s="7">
        <v>31590</v>
      </c>
      <c r="H30" s="8" t="s">
        <v>116</v>
      </c>
      <c r="J30" s="13"/>
      <c r="L30" s="17">
        <v>41718</v>
      </c>
      <c r="M30" s="6" t="s">
        <v>113</v>
      </c>
      <c r="N30" s="6" t="s">
        <v>14</v>
      </c>
      <c r="O30" s="18">
        <v>30</v>
      </c>
      <c r="P30" s="8" t="s">
        <v>249</v>
      </c>
    </row>
    <row r="31" spans="1:17" x14ac:dyDescent="0.2">
      <c r="A31" t="s">
        <v>271</v>
      </c>
      <c r="B31" s="13" t="s">
        <v>161</v>
      </c>
      <c r="D31" s="13" t="s">
        <v>117</v>
      </c>
      <c r="E31" s="5" t="s">
        <v>118</v>
      </c>
      <c r="F31" s="6" t="s">
        <v>119</v>
      </c>
      <c r="G31" s="7">
        <v>31100</v>
      </c>
      <c r="H31" s="8" t="s">
        <v>33</v>
      </c>
      <c r="J31" s="13"/>
      <c r="L31" s="17">
        <v>41718</v>
      </c>
      <c r="M31" s="6" t="s">
        <v>113</v>
      </c>
      <c r="N31" s="6" t="s">
        <v>14</v>
      </c>
      <c r="O31" s="18">
        <v>30</v>
      </c>
      <c r="P31" s="8" t="s">
        <v>249</v>
      </c>
    </row>
    <row r="32" spans="1:17" x14ac:dyDescent="0.2">
      <c r="A32" t="s">
        <v>271</v>
      </c>
      <c r="B32" s="13" t="s">
        <v>162</v>
      </c>
      <c r="D32" s="13" t="s">
        <v>120</v>
      </c>
      <c r="E32" s="5" t="s">
        <v>121</v>
      </c>
      <c r="F32" s="6"/>
      <c r="G32" s="7">
        <v>64000</v>
      </c>
      <c r="H32" s="8" t="s">
        <v>122</v>
      </c>
      <c r="J32" s="13"/>
      <c r="L32" s="17">
        <v>41718</v>
      </c>
      <c r="M32" s="6" t="s">
        <v>113</v>
      </c>
      <c r="N32" s="6" t="s">
        <v>14</v>
      </c>
      <c r="O32" s="18">
        <v>400</v>
      </c>
      <c r="P32" s="8" t="s">
        <v>249</v>
      </c>
    </row>
    <row r="33" spans="1:17" x14ac:dyDescent="0.2">
      <c r="A33" t="s">
        <v>271</v>
      </c>
      <c r="B33" s="13" t="s">
        <v>163</v>
      </c>
      <c r="D33" s="13" t="s">
        <v>123</v>
      </c>
      <c r="E33" s="5" t="s">
        <v>124</v>
      </c>
      <c r="F33" s="6"/>
      <c r="G33" s="7">
        <v>31650</v>
      </c>
      <c r="H33" s="8" t="s">
        <v>125</v>
      </c>
      <c r="J33" s="13"/>
      <c r="L33" s="17">
        <v>41718</v>
      </c>
      <c r="M33" s="6" t="s">
        <v>113</v>
      </c>
      <c r="N33" s="6" t="s">
        <v>14</v>
      </c>
      <c r="O33" s="18">
        <v>20</v>
      </c>
      <c r="P33" s="8" t="s">
        <v>249</v>
      </c>
    </row>
    <row r="34" spans="1:17" x14ac:dyDescent="0.2">
      <c r="A34" t="s">
        <v>271</v>
      </c>
      <c r="B34" s="13" t="s">
        <v>164</v>
      </c>
      <c r="D34" s="13" t="s">
        <v>126</v>
      </c>
      <c r="E34" s="5" t="s">
        <v>127</v>
      </c>
      <c r="F34" s="6"/>
      <c r="G34" s="7">
        <v>31820</v>
      </c>
      <c r="H34" s="8" t="s">
        <v>108</v>
      </c>
      <c r="J34" s="13"/>
      <c r="L34" s="17">
        <v>41702</v>
      </c>
      <c r="M34" s="6" t="s">
        <v>113</v>
      </c>
      <c r="N34" s="6" t="s">
        <v>14</v>
      </c>
      <c r="O34" s="18">
        <v>20</v>
      </c>
      <c r="P34" s="8" t="s">
        <v>249</v>
      </c>
    </row>
    <row r="35" spans="1:17" x14ac:dyDescent="0.2">
      <c r="A35" t="s">
        <v>271</v>
      </c>
      <c r="B35" s="13" t="s">
        <v>165</v>
      </c>
      <c r="D35" s="13" t="s">
        <v>128</v>
      </c>
      <c r="E35" s="5" t="s">
        <v>129</v>
      </c>
      <c r="F35" s="6"/>
      <c r="G35" s="7">
        <v>31410</v>
      </c>
      <c r="H35" s="8" t="s">
        <v>130</v>
      </c>
      <c r="J35" s="13"/>
      <c r="L35" s="17">
        <v>41702</v>
      </c>
      <c r="M35" s="6" t="s">
        <v>113</v>
      </c>
      <c r="N35" s="6" t="s">
        <v>14</v>
      </c>
      <c r="O35" s="18">
        <v>20</v>
      </c>
      <c r="P35" s="8" t="s">
        <v>249</v>
      </c>
    </row>
    <row r="36" spans="1:17" x14ac:dyDescent="0.2">
      <c r="A36" t="s">
        <v>271</v>
      </c>
      <c r="B36" s="13" t="s">
        <v>166</v>
      </c>
      <c r="D36" s="13" t="s">
        <v>131</v>
      </c>
      <c r="E36" s="5" t="s">
        <v>132</v>
      </c>
      <c r="F36" s="6"/>
      <c r="G36" s="7">
        <v>31400</v>
      </c>
      <c r="H36" s="8" t="s">
        <v>33</v>
      </c>
      <c r="J36" s="13"/>
      <c r="L36" s="17">
        <v>41718</v>
      </c>
      <c r="M36" s="6" t="s">
        <v>113</v>
      </c>
      <c r="N36" s="6" t="s">
        <v>14</v>
      </c>
      <c r="O36" s="18">
        <v>20</v>
      </c>
      <c r="P36" s="8" t="s">
        <v>249</v>
      </c>
    </row>
    <row r="37" spans="1:17" x14ac:dyDescent="0.2">
      <c r="A37" t="s">
        <v>271</v>
      </c>
      <c r="B37" s="13" t="s">
        <v>167</v>
      </c>
      <c r="D37" s="13" t="s">
        <v>131</v>
      </c>
      <c r="E37" s="5" t="s">
        <v>132</v>
      </c>
      <c r="F37" s="6"/>
      <c r="G37" s="7">
        <v>31400</v>
      </c>
      <c r="H37" s="8" t="s">
        <v>33</v>
      </c>
      <c r="J37" s="13"/>
      <c r="L37" s="17">
        <v>41702</v>
      </c>
      <c r="M37" s="6" t="s">
        <v>113</v>
      </c>
      <c r="N37" s="6" t="s">
        <v>14</v>
      </c>
      <c r="O37" s="18">
        <v>20</v>
      </c>
      <c r="P37" s="8" t="s">
        <v>249</v>
      </c>
    </row>
    <row r="38" spans="1:17" x14ac:dyDescent="0.2">
      <c r="A38" t="s">
        <v>271</v>
      </c>
      <c r="B38" s="13" t="s">
        <v>168</v>
      </c>
      <c r="D38" s="13" t="s">
        <v>133</v>
      </c>
      <c r="E38" s="5" t="s">
        <v>134</v>
      </c>
      <c r="F38" s="6" t="s">
        <v>135</v>
      </c>
      <c r="G38" s="7">
        <v>31400</v>
      </c>
      <c r="H38" s="8" t="s">
        <v>33</v>
      </c>
      <c r="J38" s="13"/>
      <c r="L38" s="17">
        <v>41709</v>
      </c>
      <c r="M38" s="6" t="s">
        <v>113</v>
      </c>
      <c r="N38" s="6" t="s">
        <v>14</v>
      </c>
      <c r="O38" s="18">
        <v>20</v>
      </c>
      <c r="P38" s="8" t="s">
        <v>249</v>
      </c>
    </row>
    <row r="39" spans="1:17" x14ac:dyDescent="0.2">
      <c r="A39" t="s">
        <v>271</v>
      </c>
      <c r="B39" s="13" t="s">
        <v>169</v>
      </c>
      <c r="D39" s="13" t="s">
        <v>136</v>
      </c>
      <c r="E39" s="5" t="s">
        <v>137</v>
      </c>
      <c r="F39" s="6"/>
      <c r="G39" s="7">
        <v>31600</v>
      </c>
      <c r="H39" s="8" t="s">
        <v>138</v>
      </c>
      <c r="J39" s="13"/>
      <c r="L39" s="17">
        <v>41718</v>
      </c>
      <c r="M39" s="6" t="s">
        <v>113</v>
      </c>
      <c r="N39" s="6" t="s">
        <v>14</v>
      </c>
      <c r="O39" s="18">
        <v>40</v>
      </c>
      <c r="P39" s="8" t="s">
        <v>249</v>
      </c>
    </row>
    <row r="40" spans="1:17" x14ac:dyDescent="0.2">
      <c r="A40" t="s">
        <v>271</v>
      </c>
      <c r="B40" s="13" t="s">
        <v>170</v>
      </c>
      <c r="D40" s="13" t="s">
        <v>111</v>
      </c>
      <c r="E40" s="5" t="s">
        <v>112</v>
      </c>
      <c r="F40" s="6"/>
      <c r="G40" s="7">
        <v>31400</v>
      </c>
      <c r="H40" s="8" t="s">
        <v>33</v>
      </c>
      <c r="J40" s="13"/>
      <c r="L40" s="17">
        <v>41702</v>
      </c>
      <c r="M40" s="6" t="s">
        <v>113</v>
      </c>
      <c r="N40" s="6" t="s">
        <v>14</v>
      </c>
      <c r="O40" s="18">
        <v>30</v>
      </c>
      <c r="P40" s="8" t="s">
        <v>249</v>
      </c>
    </row>
    <row r="41" spans="1:17" x14ac:dyDescent="0.2">
      <c r="A41" t="s">
        <v>271</v>
      </c>
      <c r="B41" s="13" t="s">
        <v>171</v>
      </c>
      <c r="D41" s="13" t="s">
        <v>139</v>
      </c>
      <c r="E41" s="5" t="s">
        <v>140</v>
      </c>
      <c r="F41" s="6"/>
      <c r="G41" s="7">
        <v>29660</v>
      </c>
      <c r="H41" s="8" t="s">
        <v>141</v>
      </c>
      <c r="J41" s="13"/>
      <c r="L41" s="17">
        <v>41714</v>
      </c>
      <c r="M41" s="6" t="s">
        <v>39</v>
      </c>
      <c r="N41" s="6" t="s">
        <v>14</v>
      </c>
      <c r="O41" s="18">
        <v>1000</v>
      </c>
      <c r="P41" s="8" t="s">
        <v>249</v>
      </c>
    </row>
    <row r="42" spans="1:17" x14ac:dyDescent="0.2">
      <c r="A42" t="s">
        <v>271</v>
      </c>
      <c r="B42" s="13" t="s">
        <v>174</v>
      </c>
      <c r="D42" s="13" t="s">
        <v>175</v>
      </c>
      <c r="E42" s="5" t="s">
        <v>104</v>
      </c>
      <c r="F42" s="6"/>
      <c r="G42" s="7">
        <v>35760</v>
      </c>
      <c r="H42" s="8" t="s">
        <v>105</v>
      </c>
      <c r="J42" s="13"/>
      <c r="L42" s="17">
        <v>41735</v>
      </c>
      <c r="M42" s="6" t="s">
        <v>39</v>
      </c>
      <c r="N42" s="6" t="s">
        <v>14</v>
      </c>
      <c r="O42" s="18">
        <v>5000</v>
      </c>
      <c r="P42" s="8" t="s">
        <v>249</v>
      </c>
    </row>
    <row r="43" spans="1:17" x14ac:dyDescent="0.2">
      <c r="A43" t="s">
        <v>271</v>
      </c>
      <c r="B43" s="13" t="s">
        <v>176</v>
      </c>
      <c r="D43" s="13" t="s">
        <v>186</v>
      </c>
      <c r="E43" s="5" t="s">
        <v>187</v>
      </c>
      <c r="F43" s="6" t="s">
        <v>188</v>
      </c>
      <c r="G43" s="7">
        <v>81370</v>
      </c>
      <c r="H43" s="8" t="s">
        <v>189</v>
      </c>
      <c r="J43" s="13"/>
      <c r="L43" s="17">
        <v>41742</v>
      </c>
      <c r="M43" s="6" t="s">
        <v>190</v>
      </c>
      <c r="N43" s="6" t="s">
        <v>14</v>
      </c>
      <c r="O43" s="18">
        <v>30</v>
      </c>
      <c r="P43" s="8" t="s">
        <v>249</v>
      </c>
    </row>
    <row r="44" spans="1:17" x14ac:dyDescent="0.2">
      <c r="A44" t="s">
        <v>271</v>
      </c>
      <c r="B44" s="13" t="s">
        <v>177</v>
      </c>
      <c r="D44" s="13" t="s">
        <v>191</v>
      </c>
      <c r="E44" s="5" t="s">
        <v>192</v>
      </c>
      <c r="F44" s="6"/>
      <c r="G44" s="7">
        <v>31000</v>
      </c>
      <c r="H44" s="8" t="s">
        <v>33</v>
      </c>
      <c r="J44" s="13"/>
      <c r="L44" s="17">
        <v>41742</v>
      </c>
      <c r="M44" s="6" t="s">
        <v>193</v>
      </c>
      <c r="N44" s="6" t="s">
        <v>14</v>
      </c>
      <c r="O44" s="18">
        <v>80</v>
      </c>
      <c r="P44" s="8" t="s">
        <v>249</v>
      </c>
    </row>
    <row r="45" spans="1:17" x14ac:dyDescent="0.2">
      <c r="A45" t="s">
        <v>271</v>
      </c>
      <c r="B45" s="13" t="s">
        <v>178</v>
      </c>
      <c r="D45" s="13" t="s">
        <v>194</v>
      </c>
      <c r="E45" s="5" t="s">
        <v>195</v>
      </c>
      <c r="F45" s="6" t="s">
        <v>196</v>
      </c>
      <c r="G45" s="7">
        <v>13008</v>
      </c>
      <c r="H45" s="8" t="s">
        <v>85</v>
      </c>
      <c r="J45" s="13"/>
      <c r="L45" s="17">
        <v>41739</v>
      </c>
      <c r="M45" s="6"/>
      <c r="N45" s="6" t="s">
        <v>14</v>
      </c>
      <c r="O45" s="18">
        <v>30</v>
      </c>
      <c r="P45" s="8" t="s">
        <v>249</v>
      </c>
    </row>
    <row r="46" spans="1:17" x14ac:dyDescent="0.2">
      <c r="A46" t="s">
        <v>271</v>
      </c>
      <c r="B46" s="13" t="s">
        <v>179</v>
      </c>
      <c r="D46" s="13" t="s">
        <v>197</v>
      </c>
      <c r="E46" s="5" t="s">
        <v>198</v>
      </c>
      <c r="F46" s="6"/>
      <c r="G46" s="7">
        <v>83140</v>
      </c>
      <c r="H46" s="8" t="s">
        <v>199</v>
      </c>
      <c r="J46" s="13"/>
      <c r="L46" s="17">
        <v>41735</v>
      </c>
      <c r="M46" s="6" t="s">
        <v>193</v>
      </c>
      <c r="N46" s="6" t="s">
        <v>14</v>
      </c>
      <c r="O46" s="18">
        <v>100</v>
      </c>
      <c r="P46" s="8" t="s">
        <v>249</v>
      </c>
    </row>
    <row r="47" spans="1:17" x14ac:dyDescent="0.2">
      <c r="A47" t="s">
        <v>271</v>
      </c>
      <c r="B47" s="13" t="s">
        <v>180</v>
      </c>
      <c r="D47" s="13" t="s">
        <v>200</v>
      </c>
      <c r="E47" s="5" t="s">
        <v>201</v>
      </c>
      <c r="F47" s="6"/>
      <c r="G47" s="7">
        <v>35000</v>
      </c>
      <c r="H47" s="8" t="s">
        <v>202</v>
      </c>
      <c r="J47" s="13"/>
      <c r="L47" s="17">
        <v>41736</v>
      </c>
      <c r="M47" s="6" t="s">
        <v>39</v>
      </c>
      <c r="N47" s="6" t="s">
        <v>14</v>
      </c>
      <c r="O47" s="18">
        <v>500</v>
      </c>
      <c r="P47" s="8" t="s">
        <v>249</v>
      </c>
    </row>
    <row r="48" spans="1:17" x14ac:dyDescent="0.2">
      <c r="A48" t="s">
        <v>271</v>
      </c>
      <c r="B48" s="37" t="s">
        <v>181</v>
      </c>
      <c r="C48" s="36"/>
      <c r="D48" s="37" t="s">
        <v>200</v>
      </c>
      <c r="E48" s="38" t="s">
        <v>201</v>
      </c>
      <c r="F48" s="39"/>
      <c r="G48" s="40">
        <v>35000</v>
      </c>
      <c r="H48" s="41" t="s">
        <v>202</v>
      </c>
      <c r="I48" s="36"/>
      <c r="J48" s="37"/>
      <c r="K48" s="36"/>
      <c r="L48" s="42">
        <v>41736</v>
      </c>
      <c r="M48" s="39" t="s">
        <v>203</v>
      </c>
      <c r="N48" s="39" t="s">
        <v>14</v>
      </c>
      <c r="O48" s="43">
        <v>400</v>
      </c>
      <c r="P48" s="8" t="s">
        <v>249</v>
      </c>
      <c r="Q48" s="36"/>
    </row>
    <row r="49" spans="1:16" x14ac:dyDescent="0.2">
      <c r="A49" t="s">
        <v>271</v>
      </c>
      <c r="B49" s="13" t="s">
        <v>182</v>
      </c>
      <c r="D49" s="13" t="s">
        <v>204</v>
      </c>
      <c r="E49" s="5" t="s">
        <v>205</v>
      </c>
      <c r="F49" s="6"/>
      <c r="G49" s="7">
        <v>64140</v>
      </c>
      <c r="H49" s="8" t="s">
        <v>206</v>
      </c>
      <c r="J49" s="13"/>
      <c r="L49" s="17">
        <v>41731</v>
      </c>
      <c r="M49" s="6"/>
      <c r="N49" s="6" t="s">
        <v>14</v>
      </c>
      <c r="O49" s="18">
        <v>50</v>
      </c>
      <c r="P49" s="8" t="s">
        <v>249</v>
      </c>
    </row>
    <row r="50" spans="1:16" x14ac:dyDescent="0.2">
      <c r="A50" t="s">
        <v>271</v>
      </c>
      <c r="B50" s="13" t="s">
        <v>183</v>
      </c>
      <c r="D50" s="13" t="s">
        <v>207</v>
      </c>
      <c r="E50" s="5" t="s">
        <v>208</v>
      </c>
      <c r="F50" s="6"/>
      <c r="G50" s="7">
        <v>31330</v>
      </c>
      <c r="H50" s="8" t="s">
        <v>209</v>
      </c>
      <c r="J50" s="13"/>
      <c r="L50" s="17">
        <v>41741</v>
      </c>
      <c r="M50" s="6"/>
      <c r="N50" s="6" t="s">
        <v>14</v>
      </c>
      <c r="O50" s="18">
        <v>30</v>
      </c>
      <c r="P50" s="8" t="s">
        <v>249</v>
      </c>
    </row>
    <row r="51" spans="1:16" x14ac:dyDescent="0.2">
      <c r="A51" t="s">
        <v>271</v>
      </c>
      <c r="B51" s="13" t="s">
        <v>184</v>
      </c>
      <c r="D51" s="13" t="s">
        <v>210</v>
      </c>
      <c r="E51" s="5" t="s">
        <v>211</v>
      </c>
      <c r="F51" s="6" t="s">
        <v>212</v>
      </c>
      <c r="G51" s="7">
        <v>31200</v>
      </c>
      <c r="H51" s="8" t="s">
        <v>33</v>
      </c>
      <c r="J51" s="13"/>
      <c r="L51" s="17">
        <v>41746</v>
      </c>
      <c r="M51" s="6" t="s">
        <v>11</v>
      </c>
      <c r="N51" s="6" t="s">
        <v>14</v>
      </c>
      <c r="O51" s="18">
        <v>200</v>
      </c>
      <c r="P51" s="8" t="s">
        <v>249</v>
      </c>
    </row>
    <row r="52" spans="1:16" x14ac:dyDescent="0.2">
      <c r="A52" t="s">
        <v>271</v>
      </c>
      <c r="B52" s="13" t="s">
        <v>185</v>
      </c>
      <c r="D52" s="13" t="s">
        <v>213</v>
      </c>
      <c r="E52" s="5" t="s">
        <v>214</v>
      </c>
      <c r="F52" s="6"/>
      <c r="G52" s="7">
        <v>1390</v>
      </c>
      <c r="H52" s="8" t="s">
        <v>215</v>
      </c>
      <c r="J52" s="13"/>
      <c r="L52" s="17">
        <v>41743</v>
      </c>
      <c r="M52" s="6" t="s">
        <v>193</v>
      </c>
      <c r="N52" s="6" t="s">
        <v>14</v>
      </c>
      <c r="O52" s="18">
        <v>300</v>
      </c>
      <c r="P52" s="8" t="s">
        <v>249</v>
      </c>
    </row>
    <row r="53" spans="1:16" x14ac:dyDescent="0.2">
      <c r="A53" t="s">
        <v>271</v>
      </c>
      <c r="B53" s="13" t="s">
        <v>216</v>
      </c>
      <c r="D53" s="13" t="s">
        <v>217</v>
      </c>
      <c r="E53" s="5" t="s">
        <v>218</v>
      </c>
      <c r="F53" s="6"/>
      <c r="G53" s="7">
        <v>13010</v>
      </c>
      <c r="H53" s="8" t="s">
        <v>85</v>
      </c>
      <c r="J53" s="13"/>
      <c r="L53" s="17">
        <v>41742</v>
      </c>
      <c r="M53" s="6" t="s">
        <v>193</v>
      </c>
      <c r="N53" s="6" t="s">
        <v>14</v>
      </c>
      <c r="O53" s="18">
        <v>1000</v>
      </c>
      <c r="P53" s="8" t="s">
        <v>249</v>
      </c>
    </row>
    <row r="54" spans="1:16" x14ac:dyDescent="0.2">
      <c r="A54" t="s">
        <v>271</v>
      </c>
      <c r="B54" s="13" t="s">
        <v>220</v>
      </c>
      <c r="D54" s="13" t="s">
        <v>222</v>
      </c>
      <c r="E54" s="5" t="s">
        <v>223</v>
      </c>
      <c r="F54" s="6"/>
      <c r="G54" s="7">
        <v>78350</v>
      </c>
      <c r="H54" s="8" t="s">
        <v>38</v>
      </c>
      <c r="J54" s="13"/>
      <c r="L54" s="17">
        <v>41744</v>
      </c>
      <c r="M54" s="6" t="s">
        <v>193</v>
      </c>
      <c r="N54" s="6" t="s">
        <v>14</v>
      </c>
      <c r="O54" s="18">
        <v>30</v>
      </c>
      <c r="P54" s="8" t="s">
        <v>249</v>
      </c>
    </row>
    <row r="55" spans="1:16" x14ac:dyDescent="0.2">
      <c r="A55" t="s">
        <v>271</v>
      </c>
      <c r="B55" s="13" t="s">
        <v>221</v>
      </c>
      <c r="D55" s="13" t="s">
        <v>224</v>
      </c>
      <c r="E55" s="5" t="s">
        <v>225</v>
      </c>
      <c r="F55" s="6"/>
      <c r="G55" s="7">
        <v>45400</v>
      </c>
      <c r="H55" s="8" t="s">
        <v>226</v>
      </c>
      <c r="J55" s="13"/>
      <c r="L55" s="17">
        <v>41744</v>
      </c>
      <c r="M55" s="6" t="s">
        <v>193</v>
      </c>
      <c r="N55" s="6" t="s">
        <v>14</v>
      </c>
      <c r="O55" s="18">
        <v>200</v>
      </c>
      <c r="P55" s="8" t="s">
        <v>249</v>
      </c>
    </row>
    <row r="56" spans="1:16" x14ac:dyDescent="0.2">
      <c r="A56" t="s">
        <v>271</v>
      </c>
      <c r="B56" s="13" t="s">
        <v>227</v>
      </c>
      <c r="D56" s="13" t="s">
        <v>228</v>
      </c>
      <c r="E56" s="5" t="s">
        <v>229</v>
      </c>
      <c r="F56" s="6"/>
      <c r="G56" s="7">
        <v>31450</v>
      </c>
      <c r="H56" s="8" t="s">
        <v>230</v>
      </c>
      <c r="J56" s="13"/>
      <c r="L56" s="17">
        <v>41748</v>
      </c>
      <c r="M56" s="6" t="s">
        <v>272</v>
      </c>
      <c r="N56" s="6" t="s">
        <v>14</v>
      </c>
      <c r="O56" s="18">
        <v>120</v>
      </c>
      <c r="P56" s="8" t="s">
        <v>249</v>
      </c>
    </row>
    <row r="57" spans="1:16" x14ac:dyDescent="0.2">
      <c r="A57" t="s">
        <v>271</v>
      </c>
      <c r="B57" s="13"/>
      <c r="D57" s="13" t="s">
        <v>232</v>
      </c>
      <c r="E57" s="5" t="s">
        <v>233</v>
      </c>
      <c r="F57" s="6"/>
      <c r="G57" s="7">
        <v>31500</v>
      </c>
      <c r="H57" s="8" t="s">
        <v>33</v>
      </c>
      <c r="J57" s="13"/>
      <c r="L57" s="17">
        <v>41751</v>
      </c>
      <c r="M57" s="6" t="s">
        <v>113</v>
      </c>
      <c r="N57" s="6" t="s">
        <v>234</v>
      </c>
      <c r="O57" s="18">
        <v>20</v>
      </c>
      <c r="P57" s="8" t="s">
        <v>250</v>
      </c>
    </row>
    <row r="58" spans="1:16" x14ac:dyDescent="0.2">
      <c r="A58" t="s">
        <v>271</v>
      </c>
      <c r="B58" s="13"/>
      <c r="D58" s="13" t="s">
        <v>114</v>
      </c>
      <c r="E58" s="5" t="s">
        <v>115</v>
      </c>
      <c r="F58" s="6"/>
      <c r="G58" s="7">
        <v>31590</v>
      </c>
      <c r="H58" s="8" t="s">
        <v>116</v>
      </c>
      <c r="J58" s="13"/>
      <c r="L58" s="17">
        <v>41751</v>
      </c>
      <c r="M58" s="6" t="s">
        <v>113</v>
      </c>
      <c r="N58" s="6" t="s">
        <v>234</v>
      </c>
      <c r="O58" s="18">
        <v>30</v>
      </c>
      <c r="P58" s="8" t="s">
        <v>250</v>
      </c>
    </row>
    <row r="59" spans="1:16" x14ac:dyDescent="0.2">
      <c r="A59" t="s">
        <v>271</v>
      </c>
      <c r="B59" s="13"/>
      <c r="D59" s="13" t="s">
        <v>235</v>
      </c>
      <c r="E59" s="5" t="s">
        <v>236</v>
      </c>
      <c r="F59" s="6"/>
      <c r="G59" s="7">
        <v>31450</v>
      </c>
      <c r="H59" s="8" t="s">
        <v>237</v>
      </c>
      <c r="J59" s="13"/>
      <c r="L59" s="17">
        <v>41751</v>
      </c>
      <c r="M59" s="6" t="s">
        <v>113</v>
      </c>
      <c r="N59" s="6" t="s">
        <v>234</v>
      </c>
      <c r="O59" s="18">
        <v>20</v>
      </c>
      <c r="P59" s="8" t="s">
        <v>250</v>
      </c>
    </row>
    <row r="60" spans="1:16" x14ac:dyDescent="0.2">
      <c r="B60" s="13" t="s">
        <v>238</v>
      </c>
      <c r="D60" s="13" t="s">
        <v>239</v>
      </c>
      <c r="E60" s="5" t="s">
        <v>240</v>
      </c>
      <c r="F60" s="6"/>
      <c r="G60" s="7">
        <v>69004</v>
      </c>
      <c r="H60" s="8" t="s">
        <v>56</v>
      </c>
      <c r="J60" s="13"/>
      <c r="L60" s="17">
        <v>41747</v>
      </c>
      <c r="M60" s="6" t="s">
        <v>193</v>
      </c>
      <c r="N60" s="6" t="s">
        <v>14</v>
      </c>
      <c r="O60" s="18">
        <v>200</v>
      </c>
      <c r="P60" s="8" t="s">
        <v>249</v>
      </c>
    </row>
    <row r="61" spans="1:16" x14ac:dyDescent="0.2">
      <c r="B61" s="13" t="s">
        <v>241</v>
      </c>
      <c r="D61" s="13" t="s">
        <v>243</v>
      </c>
      <c r="E61" s="5" t="s">
        <v>244</v>
      </c>
      <c r="F61" s="6"/>
      <c r="G61" s="7">
        <v>28600</v>
      </c>
      <c r="H61" s="8" t="s">
        <v>248</v>
      </c>
      <c r="J61" s="13"/>
      <c r="L61" s="17">
        <v>41751</v>
      </c>
      <c r="M61" s="6" t="s">
        <v>246</v>
      </c>
      <c r="N61" s="6" t="s">
        <v>14</v>
      </c>
      <c r="O61" s="18">
        <v>20</v>
      </c>
      <c r="P61" s="8" t="s">
        <v>249</v>
      </c>
    </row>
    <row r="62" spans="1:16" x14ac:dyDescent="0.2">
      <c r="B62" s="13" t="s">
        <v>242</v>
      </c>
      <c r="D62" s="13" t="s">
        <v>36</v>
      </c>
      <c r="E62" s="5" t="s">
        <v>247</v>
      </c>
      <c r="F62" s="6"/>
      <c r="G62" s="7">
        <v>78350</v>
      </c>
      <c r="H62" s="8" t="s">
        <v>38</v>
      </c>
      <c r="J62" s="13"/>
      <c r="L62" s="17">
        <v>41751</v>
      </c>
      <c r="M62" s="6" t="s">
        <v>245</v>
      </c>
      <c r="N62" s="6" t="s">
        <v>14</v>
      </c>
      <c r="O62" s="18">
        <v>100</v>
      </c>
      <c r="P62" s="8" t="s">
        <v>249</v>
      </c>
    </row>
    <row r="63" spans="1:16" x14ac:dyDescent="0.2">
      <c r="B63" s="13" t="s">
        <v>252</v>
      </c>
      <c r="D63" s="13" t="s">
        <v>256</v>
      </c>
      <c r="E63" s="5" t="s">
        <v>257</v>
      </c>
      <c r="F63" s="6" t="s">
        <v>258</v>
      </c>
      <c r="G63" s="7">
        <v>13006</v>
      </c>
      <c r="H63" s="8" t="s">
        <v>85</v>
      </c>
      <c r="J63" s="13"/>
      <c r="L63" s="17">
        <v>41740</v>
      </c>
      <c r="M63" s="6" t="s">
        <v>39</v>
      </c>
      <c r="N63" s="6" t="s">
        <v>14</v>
      </c>
      <c r="O63" s="18">
        <v>300</v>
      </c>
      <c r="P63" s="8" t="s">
        <v>259</v>
      </c>
    </row>
    <row r="64" spans="1:16" x14ac:dyDescent="0.2">
      <c r="B64" s="13" t="s">
        <v>253</v>
      </c>
      <c r="D64" s="13" t="s">
        <v>260</v>
      </c>
      <c r="E64" s="5" t="s">
        <v>261</v>
      </c>
      <c r="F64" s="6"/>
      <c r="G64" s="7">
        <v>75014</v>
      </c>
      <c r="H64" s="8" t="s">
        <v>262</v>
      </c>
      <c r="J64" s="13"/>
      <c r="L64" s="17">
        <v>41746</v>
      </c>
      <c r="M64" s="6" t="s">
        <v>193</v>
      </c>
      <c r="N64" s="6" t="s">
        <v>14</v>
      </c>
      <c r="O64" s="18">
        <v>1000</v>
      </c>
      <c r="P64" s="8" t="s">
        <v>259</v>
      </c>
    </row>
    <row r="65" spans="2:16" x14ac:dyDescent="0.2">
      <c r="B65" s="13" t="s">
        <v>254</v>
      </c>
      <c r="D65" s="13" t="s">
        <v>263</v>
      </c>
      <c r="E65" s="5" t="s">
        <v>264</v>
      </c>
      <c r="F65" s="6" t="s">
        <v>265</v>
      </c>
      <c r="G65" s="7">
        <v>4290</v>
      </c>
      <c r="H65" s="8" t="s">
        <v>266</v>
      </c>
      <c r="J65" s="13"/>
      <c r="L65" s="17">
        <v>41747</v>
      </c>
      <c r="M65" s="6"/>
      <c r="N65" s="6" t="s">
        <v>78</v>
      </c>
      <c r="O65" s="18">
        <v>5</v>
      </c>
      <c r="P65" s="8" t="s">
        <v>267</v>
      </c>
    </row>
    <row r="66" spans="2:16" x14ac:dyDescent="0.2">
      <c r="B66" s="13" t="s">
        <v>255</v>
      </c>
      <c r="D66" s="13" t="s">
        <v>268</v>
      </c>
      <c r="E66" s="5" t="s">
        <v>269</v>
      </c>
      <c r="F66" s="6"/>
      <c r="G66" s="7">
        <v>13370</v>
      </c>
      <c r="H66" s="8" t="s">
        <v>270</v>
      </c>
      <c r="J66" s="13"/>
      <c r="L66" s="17">
        <v>41751</v>
      </c>
      <c r="M66" s="6"/>
      <c r="N66" s="6" t="s">
        <v>14</v>
      </c>
      <c r="O66" s="18">
        <v>20</v>
      </c>
      <c r="P66" s="8" t="s">
        <v>259</v>
      </c>
    </row>
    <row r="67" spans="2:16" x14ac:dyDescent="0.2">
      <c r="B67" s="13"/>
      <c r="D67" s="13"/>
      <c r="E67" s="5"/>
      <c r="F67" s="6"/>
      <c r="G67" s="7"/>
      <c r="H67" s="8"/>
      <c r="J67" s="13"/>
      <c r="L67" s="17"/>
      <c r="M67" s="6"/>
      <c r="N67" s="6"/>
      <c r="O67" s="18"/>
      <c r="P67" s="8"/>
    </row>
    <row r="68" spans="2:16" x14ac:dyDescent="0.2">
      <c r="B68" s="13"/>
      <c r="D68" s="13"/>
      <c r="E68" s="5"/>
      <c r="F68" s="6"/>
      <c r="G68" s="7"/>
      <c r="H68" s="8"/>
      <c r="J68" s="13"/>
      <c r="L68" s="17"/>
      <c r="M68" s="6"/>
      <c r="N68" s="6"/>
      <c r="O68" s="18"/>
      <c r="P68" s="8"/>
    </row>
    <row r="69" spans="2:16" x14ac:dyDescent="0.2">
      <c r="B69" s="13"/>
      <c r="D69" s="13"/>
      <c r="E69" s="5"/>
      <c r="F69" s="6"/>
      <c r="G69" s="7"/>
      <c r="H69" s="8"/>
      <c r="J69" s="13"/>
      <c r="L69" s="17"/>
      <c r="M69" s="6"/>
      <c r="N69" s="6"/>
      <c r="O69" s="18"/>
      <c r="P69" s="8"/>
    </row>
    <row r="70" spans="2:16" x14ac:dyDescent="0.2">
      <c r="B70" s="13"/>
      <c r="D70" s="13"/>
      <c r="E70" s="5"/>
      <c r="F70" s="6"/>
      <c r="G70" s="7"/>
      <c r="H70" s="8"/>
      <c r="J70" s="13"/>
      <c r="L70" s="17"/>
      <c r="M70" s="6"/>
      <c r="N70" s="6"/>
      <c r="O70" s="18"/>
      <c r="P70" s="8"/>
    </row>
    <row r="71" spans="2:16" x14ac:dyDescent="0.2">
      <c r="B71" s="13"/>
      <c r="D71" s="13"/>
      <c r="E71" s="5"/>
      <c r="F71" s="6"/>
      <c r="G71" s="7"/>
      <c r="H71" s="8"/>
      <c r="J71" s="13"/>
      <c r="L71" s="17"/>
      <c r="M71" s="6"/>
      <c r="N71" s="6"/>
      <c r="O71" s="18"/>
      <c r="P71" s="8"/>
    </row>
    <row r="72" spans="2:16" x14ac:dyDescent="0.2">
      <c r="B72" s="13"/>
      <c r="D72" s="13"/>
      <c r="E72" s="5"/>
      <c r="F72" s="6"/>
      <c r="G72" s="7"/>
      <c r="H72" s="8"/>
      <c r="J72" s="13"/>
      <c r="L72" s="17"/>
      <c r="M72" s="6"/>
      <c r="N72" s="6"/>
      <c r="O72" s="18"/>
      <c r="P72" s="8"/>
    </row>
    <row r="73" spans="2:16" x14ac:dyDescent="0.2">
      <c r="B73" s="13"/>
      <c r="D73" s="13"/>
      <c r="E73" s="5"/>
      <c r="F73" s="6"/>
      <c r="G73" s="7"/>
      <c r="H73" s="8"/>
      <c r="J73" s="13"/>
      <c r="L73" s="17"/>
      <c r="M73" s="6"/>
      <c r="N73" s="6"/>
      <c r="O73" s="18"/>
      <c r="P73" s="8"/>
    </row>
    <row r="74" spans="2:16" x14ac:dyDescent="0.2">
      <c r="B74" s="13"/>
      <c r="D74" s="13"/>
      <c r="E74" s="5"/>
      <c r="F74" s="6"/>
      <c r="G74" s="7"/>
      <c r="H74" s="8"/>
      <c r="J74" s="13"/>
      <c r="L74" s="17"/>
      <c r="M74" s="6"/>
      <c r="N74" s="6"/>
      <c r="O74" s="18"/>
      <c r="P74" s="8"/>
    </row>
    <row r="75" spans="2:16" x14ac:dyDescent="0.2">
      <c r="B75" s="13"/>
      <c r="D75" s="13"/>
      <c r="E75" s="5"/>
      <c r="F75" s="6"/>
      <c r="G75" s="7"/>
      <c r="H75" s="8"/>
      <c r="J75" s="13"/>
      <c r="L75" s="17"/>
      <c r="M75" s="6"/>
      <c r="N75" s="6"/>
      <c r="O75" s="18"/>
      <c r="P75" s="8"/>
    </row>
    <row r="76" spans="2:16" x14ac:dyDescent="0.2">
      <c r="B76" s="13"/>
      <c r="D76" s="13"/>
      <c r="E76" s="5"/>
      <c r="F76" s="6"/>
      <c r="G76" s="7"/>
      <c r="H76" s="8"/>
      <c r="J76" s="13"/>
      <c r="L76" s="17"/>
      <c r="M76" s="6"/>
      <c r="N76" s="6"/>
      <c r="O76" s="18"/>
      <c r="P76" s="8"/>
    </row>
    <row r="77" spans="2:16" x14ac:dyDescent="0.2">
      <c r="B77" s="13"/>
      <c r="D77" s="13"/>
      <c r="E77" s="5"/>
      <c r="F77" s="6"/>
      <c r="G77" s="7"/>
      <c r="H77" s="8"/>
      <c r="J77" s="13"/>
      <c r="L77" s="17"/>
      <c r="M77" s="6"/>
      <c r="N77" s="6"/>
      <c r="O77" s="18"/>
      <c r="P77" s="8"/>
    </row>
    <row r="78" spans="2:16" x14ac:dyDescent="0.2">
      <c r="B78" s="13"/>
      <c r="D78" s="13"/>
      <c r="E78" s="5"/>
      <c r="F78" s="6"/>
      <c r="G78" s="7"/>
      <c r="H78" s="8"/>
      <c r="J78" s="13"/>
      <c r="L78" s="17"/>
      <c r="M78" s="6"/>
      <c r="N78" s="6"/>
      <c r="O78" s="18"/>
      <c r="P78" s="8"/>
    </row>
    <row r="79" spans="2:16" x14ac:dyDescent="0.2">
      <c r="B79" s="13"/>
      <c r="D79" s="13"/>
      <c r="E79" s="5"/>
      <c r="F79" s="6"/>
      <c r="G79" s="7"/>
      <c r="H79" s="8"/>
      <c r="J79" s="13"/>
      <c r="L79" s="17"/>
      <c r="M79" s="6"/>
      <c r="N79" s="6"/>
      <c r="O79" s="18"/>
      <c r="P79" s="8"/>
    </row>
    <row r="80" spans="2:16" x14ac:dyDescent="0.2">
      <c r="B80" s="13"/>
      <c r="D80" s="13"/>
      <c r="E80" s="5"/>
      <c r="F80" s="6"/>
      <c r="G80" s="7"/>
      <c r="H80" s="8"/>
      <c r="J80" s="13"/>
      <c r="L80" s="17"/>
      <c r="M80" s="6"/>
      <c r="N80" s="6"/>
      <c r="O80" s="18"/>
      <c r="P80" s="8"/>
    </row>
    <row r="81" spans="2:16" x14ac:dyDescent="0.2">
      <c r="B81" s="13"/>
      <c r="D81" s="13"/>
      <c r="E81" s="5"/>
      <c r="F81" s="6"/>
      <c r="G81" s="7"/>
      <c r="H81" s="8"/>
      <c r="J81" s="13"/>
      <c r="L81" s="17"/>
      <c r="M81" s="6"/>
      <c r="N81" s="6"/>
      <c r="O81" s="18"/>
      <c r="P81" s="8"/>
    </row>
    <row r="82" spans="2:16" x14ac:dyDescent="0.2">
      <c r="B82" s="13"/>
      <c r="D82" s="13"/>
      <c r="E82" s="5"/>
      <c r="F82" s="6"/>
      <c r="G82" s="7"/>
      <c r="H82" s="8"/>
      <c r="J82" s="13"/>
      <c r="L82" s="17"/>
      <c r="M82" s="6"/>
      <c r="N82" s="6"/>
      <c r="O82" s="18"/>
      <c r="P82" s="8"/>
    </row>
    <row r="83" spans="2:16" x14ac:dyDescent="0.2">
      <c r="B83" s="13"/>
      <c r="D83" s="13"/>
      <c r="E83" s="5"/>
      <c r="F83" s="6"/>
      <c r="G83" s="7"/>
      <c r="H83" s="8"/>
      <c r="J83" s="13"/>
      <c r="L83" s="17"/>
      <c r="M83" s="6"/>
      <c r="N83" s="6"/>
      <c r="O83" s="18"/>
      <c r="P83" s="8"/>
    </row>
    <row r="84" spans="2:16" x14ac:dyDescent="0.2">
      <c r="B84" s="13"/>
      <c r="D84" s="13"/>
      <c r="E84" s="5"/>
      <c r="F84" s="6"/>
      <c r="G84" s="7"/>
      <c r="H84" s="8"/>
      <c r="J84" s="13"/>
      <c r="L84" s="17"/>
      <c r="M84" s="6"/>
      <c r="N84" s="6"/>
      <c r="O84" s="18"/>
      <c r="P84" s="8"/>
    </row>
    <row r="85" spans="2:16" x14ac:dyDescent="0.2">
      <c r="B85" s="13"/>
      <c r="D85" s="13"/>
      <c r="E85" s="5"/>
      <c r="F85" s="6"/>
      <c r="G85" s="7"/>
      <c r="H85" s="8"/>
      <c r="J85" s="13"/>
      <c r="L85" s="17"/>
      <c r="M85" s="6"/>
      <c r="N85" s="6"/>
      <c r="O85" s="18"/>
      <c r="P85" s="8"/>
    </row>
    <row r="86" spans="2:16" x14ac:dyDescent="0.2">
      <c r="B86" s="14"/>
      <c r="D86" s="14"/>
      <c r="E86" s="9"/>
      <c r="F86" s="10"/>
      <c r="G86" s="10"/>
      <c r="H86" s="11"/>
      <c r="J86" s="14"/>
      <c r="L86" s="35"/>
      <c r="M86" s="10"/>
      <c r="N86" s="10"/>
      <c r="O86" s="10"/>
      <c r="P86" s="11"/>
    </row>
  </sheetData>
  <mergeCells count="29">
    <mergeCell ref="AC1:AC2"/>
    <mergeCell ref="AD1:AD2"/>
    <mergeCell ref="AE1:AE2"/>
    <mergeCell ref="N1:N2"/>
    <mergeCell ref="W1:W2"/>
    <mergeCell ref="X1:X2"/>
    <mergeCell ref="Y1:Y2"/>
    <mergeCell ref="Z1:Z2"/>
    <mergeCell ref="AA1:AA2"/>
    <mergeCell ref="AB1:AB2"/>
    <mergeCell ref="Q1:Q2"/>
    <mergeCell ref="R1:R2"/>
    <mergeCell ref="S1:S2"/>
    <mergeCell ref="T1:T2"/>
    <mergeCell ref="U1:U2"/>
    <mergeCell ref="V1:V2"/>
    <mergeCell ref="A1:A2"/>
    <mergeCell ref="P1:P2"/>
    <mergeCell ref="B1:B2"/>
    <mergeCell ref="D1:D2"/>
    <mergeCell ref="E1:E2"/>
    <mergeCell ref="F1:F2"/>
    <mergeCell ref="G1:G2"/>
    <mergeCell ref="H1:H2"/>
    <mergeCell ref="J1:J2"/>
    <mergeCell ref="L1:L2"/>
    <mergeCell ref="M1:M2"/>
    <mergeCell ref="K1:K2"/>
    <mergeCell ref="O1:O2"/>
  </mergeCells>
  <hyperlinks>
    <hyperlink ref="J24" r:id="rId1"/>
    <hyperlink ref="J4" r:id="rId2"/>
    <hyperlink ref="J5" r:id="rId3"/>
    <hyperlink ref="J6" r:id="rId4"/>
    <hyperlink ref="J7" r:id="rId5"/>
    <hyperlink ref="J8" r:id="rId6"/>
    <hyperlink ref="J9" r:id="rId7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K55"/>
  <sheetViews>
    <sheetView workbookViewId="0">
      <selection activeCell="G10" sqref="G10"/>
    </sheetView>
  </sheetViews>
  <sheetFormatPr baseColWidth="10" defaultRowHeight="11.25" x14ac:dyDescent="0.2"/>
  <cols>
    <col min="6" max="6" width="2.83203125" customWidth="1"/>
    <col min="7" max="7" width="41.83203125" customWidth="1"/>
    <col min="8" max="8" width="1.83203125" customWidth="1"/>
    <col min="9" max="9" width="41.83203125" customWidth="1"/>
    <col min="10" max="10" width="1.83203125" customWidth="1"/>
    <col min="11" max="11" width="41.83203125" customWidth="1"/>
    <col min="12" max="13" width="1.83203125" customWidth="1"/>
  </cols>
  <sheetData>
    <row r="2" spans="1:11" x14ac:dyDescent="0.2">
      <c r="B2" s="46">
        <v>25</v>
      </c>
      <c r="C2" s="46"/>
      <c r="D2" s="46"/>
    </row>
    <row r="4" spans="1:11" x14ac:dyDescent="0.2">
      <c r="B4" s="24" t="str">
        <f>"2014-"&amp;TEXT($B$2+0,"000")</f>
        <v>2014-025</v>
      </c>
      <c r="C4" s="24" t="str">
        <f>"2014-"&amp;TEXT($B$2+1,"000")</f>
        <v>2014-026</v>
      </c>
      <c r="D4" s="24" t="str">
        <f>"2014-"&amp;TEXT($B$2+2,"000")</f>
        <v>2014-027</v>
      </c>
    </row>
    <row r="5" spans="1:11" x14ac:dyDescent="0.2">
      <c r="B5" s="24" t="str">
        <f>"2014-"&amp;TEXT($B$2+3,"000")</f>
        <v>2014-028</v>
      </c>
      <c r="C5" s="24" t="str">
        <f>"2014-"&amp;TEXT($B$2+4,"000")</f>
        <v>2014-029</v>
      </c>
      <c r="D5" s="24" t="str">
        <f>"2014-"&amp;TEXT($B$2+5,"000")</f>
        <v>2014-030</v>
      </c>
    </row>
    <row r="6" spans="1:11" x14ac:dyDescent="0.2">
      <c r="B6" s="24" t="str">
        <f>"2014-"&amp;TEXT($B$2+6,"000")</f>
        <v>2014-031</v>
      </c>
      <c r="C6" s="24" t="str">
        <f>"2014-"&amp;TEXT($B$2+7,"000")</f>
        <v>2014-032</v>
      </c>
      <c r="D6" s="24" t="str">
        <f>"2014-"&amp;TEXT($B$2+8,"000")</f>
        <v>2014-033</v>
      </c>
    </row>
    <row r="7" spans="1:11" x14ac:dyDescent="0.2">
      <c r="A7" s="23"/>
      <c r="B7" s="24" t="str">
        <f>"2014-"&amp;TEXT($B$2+9,"000")</f>
        <v>2014-034</v>
      </c>
      <c r="C7" s="24" t="str">
        <f>"2014-"&amp;TEXT($B$2+10,"000")</f>
        <v>2014-035</v>
      </c>
      <c r="D7" s="24" t="str">
        <f>"2014-"&amp;TEXT($B$2+11,"000")</f>
        <v>2014-036</v>
      </c>
      <c r="G7" s="47" t="s">
        <v>231</v>
      </c>
      <c r="H7" s="48"/>
      <c r="I7" s="48"/>
      <c r="J7" s="48"/>
      <c r="K7" s="48"/>
    </row>
    <row r="8" spans="1:11" x14ac:dyDescent="0.2">
      <c r="A8" s="23"/>
      <c r="B8" s="24" t="str">
        <f>"2014-"&amp;TEXT($B$2+12,"000")</f>
        <v>2014-037</v>
      </c>
      <c r="C8" s="24" t="str">
        <f>"2014-"&amp;TEXT($B$2+13,"000")</f>
        <v>2014-038</v>
      </c>
      <c r="D8" s="24" t="str">
        <f>"2014-"&amp;TEXT($B$2+14,"000")</f>
        <v>2014-039</v>
      </c>
      <c r="G8" s="48"/>
      <c r="H8" s="48"/>
      <c r="I8" s="48"/>
      <c r="J8" s="48"/>
      <c r="K8" s="48"/>
    </row>
    <row r="9" spans="1:11" x14ac:dyDescent="0.2">
      <c r="A9" s="23"/>
      <c r="B9" s="24" t="str">
        <f>"2014-"&amp;TEXT($B$2+15,"000")</f>
        <v>2014-040</v>
      </c>
      <c r="C9" s="24" t="str">
        <f>"2014-"&amp;TEXT($B$2+16,"000")</f>
        <v>2014-041</v>
      </c>
      <c r="D9" s="24" t="str">
        <f>"2014-"&amp;TEXT($B$2+17,"000")</f>
        <v>2014-042</v>
      </c>
      <c r="G9" s="48"/>
      <c r="H9" s="48"/>
      <c r="I9" s="48"/>
      <c r="J9" s="48"/>
      <c r="K9" s="48"/>
    </row>
    <row r="10" spans="1:11" x14ac:dyDescent="0.2">
      <c r="A10" s="23"/>
      <c r="B10" s="24" t="str">
        <f>"2014-"&amp;TEXT($B$2+18,"000")</f>
        <v>2014-043</v>
      </c>
      <c r="C10" s="24" t="str">
        <f>"2014-"&amp;TEXT($B$2+19,"000")</f>
        <v>2014-044</v>
      </c>
      <c r="D10" s="24" t="str">
        <f>"2014-"&amp;TEXT($B$2+20,"000")</f>
        <v>2014-045</v>
      </c>
    </row>
    <row r="11" spans="1:11" x14ac:dyDescent="0.2">
      <c r="A11" s="23"/>
      <c r="B11" s="24" t="str">
        <f>"2014-"&amp;TEXT($B$2+21,"000")</f>
        <v>2014-046</v>
      </c>
      <c r="C11" s="24" t="str">
        <f>"2014-"&amp;TEXT($B$2+22,"000")</f>
        <v>2014-047</v>
      </c>
      <c r="D11" s="24" t="str">
        <f>"2014-"&amp;TEXT($B$2+23,"000")</f>
        <v>2014-048</v>
      </c>
    </row>
    <row r="12" spans="1:11" x14ac:dyDescent="0.2">
      <c r="A12" s="23"/>
      <c r="B12" s="24"/>
    </row>
    <row r="13" spans="1:11" x14ac:dyDescent="0.2">
      <c r="A13" s="23"/>
      <c r="B13" s="24"/>
    </row>
    <row r="14" spans="1:11" x14ac:dyDescent="0.2">
      <c r="A14" s="23"/>
      <c r="B14" s="24"/>
    </row>
    <row r="15" spans="1:11" ht="11.25" customHeight="1" x14ac:dyDescent="0.2">
      <c r="A15" s="23"/>
      <c r="B15" s="24"/>
    </row>
    <row r="16" spans="1:11" ht="21.95" customHeight="1" x14ac:dyDescent="0.2">
      <c r="A16" s="23" t="s">
        <v>172</v>
      </c>
      <c r="B16" s="34" t="str">
        <f>B4</f>
        <v>2014-025</v>
      </c>
      <c r="C16" s="34" t="str">
        <f>C4</f>
        <v>2014-026</v>
      </c>
      <c r="D16" s="34" t="str">
        <f>D4</f>
        <v>2014-027</v>
      </c>
      <c r="E16" s="24"/>
      <c r="G16" s="32" t="str">
        <f ca="1">IF(ISNA(B17),"",INDIRECT(ADDRESS(B17,COLUMN(Dons!$D$1),1,1,"Dons")))</f>
        <v>HERMENT Thérèse</v>
      </c>
      <c r="H16" s="32"/>
      <c r="I16" s="32" t="str">
        <f ca="1">IF(ISNA(C17),"",INDIRECT(ADDRESS(C17,COLUMN(Dons!$D$1),1,1,"Dons")))</f>
        <v>BONNES Lionel / ROBIN Véronique</v>
      </c>
      <c r="J16" s="32"/>
      <c r="K16" s="32" t="str">
        <f ca="1">IF(ISNA(D17),"",INDIRECT(ADDRESS(D17,COLUMN(Dons!$D$1),1,1,"Dons")))</f>
        <v>ZELY Didier / CAZEMAJOR Eliane</v>
      </c>
    </row>
    <row r="17" spans="1:11" ht="21.95" customHeight="1" x14ac:dyDescent="0.2">
      <c r="A17" s="23" t="s">
        <v>173</v>
      </c>
      <c r="B17" s="24">
        <f>MATCH(B16,Dons!$B:$B,0)</f>
        <v>28</v>
      </c>
      <c r="C17" s="24">
        <f>MATCH(C16,Dons!$B:$B,0)</f>
        <v>29</v>
      </c>
      <c r="D17" s="24">
        <f>MATCH(D16,Dons!$B:$B,0)</f>
        <v>30</v>
      </c>
      <c r="E17" s="24"/>
      <c r="G17" s="31" t="str">
        <f ca="1">IF(ISNA(B17),"",INDIRECT(ADDRESS(B17,COLUMN(Dons!$E$1),1,1,"Dons")))</f>
        <v>12 route de la vallée du Dun</v>
      </c>
      <c r="H17" s="31"/>
      <c r="I17" s="31" t="str">
        <f ca="1">IF(ISNA(C17),"",INDIRECT(ADDRESS(C17,COLUMN(Dons!$E$1),1,1,"Dons")))</f>
        <v>21 rue Sizabuire</v>
      </c>
      <c r="J17" s="31"/>
      <c r="K17" s="31" t="str">
        <f ca="1">IF(ISNA(D17),"",INDIRECT(ADDRESS(D17,COLUMN(Dons!$E$1),1,1,"Dons")))</f>
        <v>6 hameau de Beaulieu</v>
      </c>
    </row>
    <row r="18" spans="1:11" ht="21.95" customHeight="1" x14ac:dyDescent="0.2">
      <c r="A18" s="23"/>
      <c r="B18" s="24"/>
      <c r="G18" s="31" t="str">
        <f ca="1">IF(ISNA(B17),"",IF(INDIRECT(ADDRESS(B17,COLUMN(Dons!$F$1),1,1,"Dons"))=0,"",INDIRECT(ADDRESS(B17,COLUMN(Dons!$F$1),1,1,"Dons"))))</f>
        <v/>
      </c>
      <c r="H18" s="31"/>
      <c r="I18" s="31" t="str">
        <f ca="1">IF(ISNA(C17),"",IF(INDIRECT(ADDRESS(C17,COLUMN(Dons!$F$1),1,1,"Dons"))=0,"",INDIRECT(ADDRESS(C17,COLUMN(Dons!$F$1),1,1,"Dons"))))</f>
        <v/>
      </c>
      <c r="J18" s="31"/>
      <c r="K18" s="31" t="str">
        <f ca="1">IF(ISNA(D17),"",IF(INDIRECT(ADDRESS(D17,COLUMN(Dons!$F$1),1,1,"Dons"))=0,"",INDIRECT(ADDRESS(D17,COLUMN(Dons!$F$1),1,1,"Dons"))))</f>
        <v/>
      </c>
    </row>
    <row r="19" spans="1:11" ht="21.95" customHeight="1" x14ac:dyDescent="0.2">
      <c r="A19" s="23"/>
      <c r="B19" s="24"/>
      <c r="G19" s="33" t="str">
        <f ca="1">IF(ISNA(B17),"",TEXT(INDIRECT(ADDRESS(B17,COLUMN(Dons!$G$1),1,1,"Dons"))," 00000")&amp;"   "&amp;INDIRECT(ADDRESS(B17,COLUMN(Dons!$H$1),1,1,"Dons")))</f>
        <v xml:space="preserve"> 76740   SAINT PIERRE LE VIEUX</v>
      </c>
      <c r="H19" s="31"/>
      <c r="I19" s="33" t="str">
        <f ca="1">IF(ISNA(C17),"",TEXT(INDIRECT(ADDRESS(C17,COLUMN(Dons!$G$1),1,1,"Dons"))," 00000")&amp;"   "&amp;INDIRECT(ADDRESS(C17,COLUMN(Dons!$H$1),1,1,"Dons")))</f>
        <v xml:space="preserve"> 31400   TOULOUSE</v>
      </c>
      <c r="J19" s="31"/>
      <c r="K19" s="33" t="str">
        <f ca="1">IF(ISNA(D17),"",TEXT(INDIRECT(ADDRESS(D17,COLUMN(Dons!$G$1),1,1,"Dons"))," 00000")&amp;"   "&amp;INDIRECT(ADDRESS(D17,COLUMN(Dons!$H$1),1,1,"Dons")))</f>
        <v xml:space="preserve"> 31590   SAINT MARCEL PAULEL</v>
      </c>
    </row>
    <row r="20" spans="1:11" ht="6" customHeight="1" x14ac:dyDescent="0.2">
      <c r="A20" s="23"/>
      <c r="B20" s="24"/>
      <c r="G20" s="31"/>
      <c r="H20" s="31"/>
      <c r="I20" s="31"/>
      <c r="J20" s="31"/>
      <c r="K20" s="31"/>
    </row>
    <row r="21" spans="1:11" ht="21.95" customHeight="1" x14ac:dyDescent="0.2">
      <c r="A21" s="23" t="s">
        <v>172</v>
      </c>
      <c r="B21" s="34" t="str">
        <f>B5</f>
        <v>2014-028</v>
      </c>
      <c r="C21" s="34" t="str">
        <f>C5</f>
        <v>2014-029</v>
      </c>
      <c r="D21" s="34" t="str">
        <f>D5</f>
        <v>2014-030</v>
      </c>
      <c r="E21" s="24"/>
      <c r="G21" s="32" t="str">
        <f ca="1">IF(ISNA(B22),"",INDIRECT(ADDRESS(B22,COLUMN(Dons!$D$1),1,1,"Dons")))</f>
        <v>SOUCHET Maud</v>
      </c>
      <c r="H21" s="32"/>
      <c r="I21" s="32" t="str">
        <f ca="1">IF(ISNA(C22),"",INDIRECT(ADDRESS(C22,COLUMN(Dons!$D$1),1,1,"Dons")))</f>
        <v>BORDEGARAY Céline</v>
      </c>
      <c r="J21" s="32"/>
      <c r="K21" s="32" t="str">
        <f ca="1">IF(ISNA(D22),"",INDIRECT(ADDRESS(D22,COLUMN(Dons!$D$1),1,1,"Dons")))</f>
        <v>COUSSY Geoffrey</v>
      </c>
    </row>
    <row r="22" spans="1:11" ht="21.95" customHeight="1" x14ac:dyDescent="0.2">
      <c r="A22" s="23" t="s">
        <v>173</v>
      </c>
      <c r="B22" s="24">
        <f>MATCH(B21,Dons!$B:$B,0)</f>
        <v>31</v>
      </c>
      <c r="C22" s="24">
        <f>MATCH(C21,Dons!$B:$B,0)</f>
        <v>32</v>
      </c>
      <c r="D22" s="24">
        <f>MATCH(D21,Dons!$B:$B,0)</f>
        <v>33</v>
      </c>
      <c r="E22" s="24"/>
      <c r="G22" s="31" t="str">
        <f ca="1">IF(ISNA(B22),"",INDIRECT(ADDRESS(B22,COLUMN(Dons!$E$1),1,1,"Dons")))</f>
        <v>Appt 703 Ensemble de la villa VENETO</v>
      </c>
      <c r="H22" s="31"/>
      <c r="I22" s="31" t="str">
        <f ca="1">IF(ISNA(C22),"",INDIRECT(ADDRESS(C22,COLUMN(Dons!$E$1),1,1,"Dons")))</f>
        <v>13 Ter avenue des lauriers</v>
      </c>
      <c r="J22" s="31"/>
      <c r="K22" s="31" t="str">
        <f ca="1">IF(ISNA(D22),"",INDIRECT(ADDRESS(D22,COLUMN(Dons!$E$1),1,1,"Dons")))</f>
        <v>20 rue du Panoramique</v>
      </c>
    </row>
    <row r="23" spans="1:11" ht="21.95" customHeight="1" x14ac:dyDescent="0.2">
      <c r="A23" s="23"/>
      <c r="B23" s="24"/>
      <c r="G23" s="31" t="str">
        <f ca="1">IF(ISNA(B22),"",IF(INDIRECT(ADDRESS(B22,COLUMN(Dons!$F$1),1,1,"Dons"))=0,"",INDIRECT(ADDRESS(B22,COLUMN(Dons!$F$1),1,1,"Dons"))))</f>
        <v>22 chemin Basso Cambo</v>
      </c>
      <c r="H23" s="31"/>
      <c r="I23" s="31" t="str">
        <f ca="1">IF(ISNA(C22),"",IF(INDIRECT(ADDRESS(C22,COLUMN(Dons!$F$1),1,1,"Dons"))=0,"",INDIRECT(ADDRESS(C22,COLUMN(Dons!$F$1),1,1,"Dons"))))</f>
        <v/>
      </c>
      <c r="J23" s="31"/>
      <c r="K23" s="31" t="str">
        <f ca="1">IF(ISNA(D22),"",IF(INDIRECT(ADDRESS(D22,COLUMN(Dons!$F$1),1,1,"Dons"))=0,"",INDIRECT(ADDRESS(D22,COLUMN(Dons!$F$1),1,1,"Dons"))))</f>
        <v/>
      </c>
    </row>
    <row r="24" spans="1:11" ht="21.95" customHeight="1" x14ac:dyDescent="0.2">
      <c r="A24" s="23"/>
      <c r="B24" s="24"/>
      <c r="G24" s="33" t="str">
        <f ca="1">IF(ISNA(B22),"",TEXT(INDIRECT(ADDRESS(B22,COLUMN(Dons!$G$1),1,1,"Dons"))," 00000")&amp;"   "&amp;INDIRECT(ADDRESS(B22,COLUMN(Dons!$H$1),1,1,"Dons")))</f>
        <v xml:space="preserve"> 31100   TOULOUSE</v>
      </c>
      <c r="H24" s="31"/>
      <c r="I24" s="33" t="str">
        <f ca="1">IF(ISNA(C22),"",TEXT(INDIRECT(ADDRESS(C22,COLUMN(Dons!$G$1),1,1,"Dons"))," 00000")&amp;"   "&amp;INDIRECT(ADDRESS(C22,COLUMN(Dons!$H$1),1,1,"Dons")))</f>
        <v xml:space="preserve"> 64000   PAU</v>
      </c>
      <c r="J24" s="31"/>
      <c r="K24" s="33" t="str">
        <f ca="1">IF(ISNA(D22),"",TEXT(INDIRECT(ADDRESS(D22,COLUMN(Dons!$G$1),1,1,"Dons"))," 00000")&amp;"   "&amp;INDIRECT(ADDRESS(D22,COLUMN(Dons!$H$1),1,1,"Dons")))</f>
        <v xml:space="preserve"> 31650   SAINT ORENS DE GAMEVILLE</v>
      </c>
    </row>
    <row r="25" spans="1:11" ht="6" customHeight="1" x14ac:dyDescent="0.2">
      <c r="A25" s="23"/>
      <c r="B25" s="24"/>
      <c r="G25" s="31"/>
      <c r="H25" s="31"/>
      <c r="I25" s="31"/>
      <c r="J25" s="31"/>
      <c r="K25" s="31"/>
    </row>
    <row r="26" spans="1:11" ht="21.95" customHeight="1" x14ac:dyDescent="0.2">
      <c r="A26" s="23" t="s">
        <v>172</v>
      </c>
      <c r="B26" s="34" t="str">
        <f>B6</f>
        <v>2014-031</v>
      </c>
      <c r="C26" s="34" t="str">
        <f>C6</f>
        <v>2014-032</v>
      </c>
      <c r="D26" s="34" t="str">
        <f>D6</f>
        <v>2014-033</v>
      </c>
      <c r="E26" s="24"/>
      <c r="G26" s="32" t="str">
        <f ca="1">IF(ISNA(B27),"",INDIRECT(ADDRESS(B27,COLUMN(Dons!$D$1),1,1,"Dons")))</f>
        <v>TURPIN Claudine</v>
      </c>
      <c r="H26" s="32"/>
      <c r="I26" s="32" t="str">
        <f ca="1">IF(ISNA(C27),"",INDIRECT(ADDRESS(C27,COLUMN(Dons!$D$1),1,1,"Dons")))</f>
        <v>DUBOIS Nathalie</v>
      </c>
      <c r="J26" s="32"/>
      <c r="K26" s="32" t="str">
        <f ca="1">IF(ISNA(D27),"",INDIRECT(ADDRESS(D27,COLUMN(Dons!$D$1),1,1,"Dons")))</f>
        <v>MESNIER Didier</v>
      </c>
    </row>
    <row r="27" spans="1:11" ht="21.95" customHeight="1" x14ac:dyDescent="0.2">
      <c r="A27" s="23" t="s">
        <v>173</v>
      </c>
      <c r="B27" s="24">
        <f>MATCH(B26,Dons!$B:$B,0)</f>
        <v>34</v>
      </c>
      <c r="C27" s="24">
        <f>MATCH(C26,Dons!$B:$B,0)</f>
        <v>35</v>
      </c>
      <c r="D27" s="24">
        <f>MATCH(D26,Dons!$B:$B,0)</f>
        <v>36</v>
      </c>
      <c r="E27" s="24"/>
      <c r="G27" s="31" t="str">
        <f ca="1">IF(ISNA(B27),"",INDIRECT(ADDRESS(B27,COLUMN(Dons!$E$1),1,1,"Dons")))</f>
        <v>4 rue Camille Guerin</v>
      </c>
      <c r="H27" s="31"/>
      <c r="I27" s="31" t="str">
        <f ca="1">IF(ISNA(C27),"",INDIRECT(ADDRESS(C27,COLUMN(Dons!$E$1),1,1,"Dons")))</f>
        <v>2 rue des Péchers</v>
      </c>
      <c r="J27" s="31"/>
      <c r="K27" s="31" t="str">
        <f ca="1">IF(ISNA(D27),"",INDIRECT(ADDRESS(D27,COLUMN(Dons!$E$1),1,1,"Dons")))</f>
        <v>31 rue Devic</v>
      </c>
    </row>
    <row r="28" spans="1:11" ht="21.95" customHeight="1" x14ac:dyDescent="0.2">
      <c r="A28" s="23"/>
      <c r="B28" s="24"/>
      <c r="G28" s="31" t="str">
        <f ca="1">IF(ISNA(B27),"",IF(INDIRECT(ADDRESS(B27,COLUMN(Dons!$F$1),1,1,"Dons"))=0,"",INDIRECT(ADDRESS(B27,COLUMN(Dons!$F$1),1,1,"Dons"))))</f>
        <v/>
      </c>
      <c r="H28" s="31"/>
      <c r="I28" s="31" t="str">
        <f ca="1">IF(ISNA(C27),"",IF(INDIRECT(ADDRESS(C27,COLUMN(Dons!$F$1),1,1,"Dons"))=0,"",INDIRECT(ADDRESS(C27,COLUMN(Dons!$F$1),1,1,"Dons"))))</f>
        <v/>
      </c>
      <c r="J28" s="31"/>
      <c r="K28" s="31" t="str">
        <f ca="1">IF(ISNA(D27),"",IF(INDIRECT(ADDRESS(D27,COLUMN(Dons!$F$1),1,1,"Dons"))=0,"",INDIRECT(ADDRESS(D27,COLUMN(Dons!$F$1),1,1,"Dons"))))</f>
        <v/>
      </c>
    </row>
    <row r="29" spans="1:11" ht="21.95" customHeight="1" x14ac:dyDescent="0.2">
      <c r="A29" s="23"/>
      <c r="B29" s="24"/>
      <c r="G29" s="33" t="str">
        <f ca="1">IF(ISNA(B27),"",TEXT(INDIRECT(ADDRESS(B27,COLUMN(Dons!$G$1),1,1,"Dons"))," 00000")&amp;"   "&amp;INDIRECT(ADDRESS(B27,COLUMN(Dons!$H$1),1,1,"Dons")))</f>
        <v xml:space="preserve"> 31820   PIBRAC</v>
      </c>
      <c r="H29" s="31"/>
      <c r="I29" s="33" t="str">
        <f ca="1">IF(ISNA(C27),"",TEXT(INDIRECT(ADDRESS(C27,COLUMN(Dons!$G$1),1,1,"Dons"))," 00000")&amp;"   "&amp;INDIRECT(ADDRESS(C27,COLUMN(Dons!$H$1),1,1,"Dons")))</f>
        <v xml:space="preserve"> 31410   LONGAGES</v>
      </c>
      <c r="J29" s="31"/>
      <c r="K29" s="33" t="str">
        <f ca="1">IF(ISNA(D27),"",TEXT(INDIRECT(ADDRESS(D27,COLUMN(Dons!$G$1),1,1,"Dons"))," 00000")&amp;"   "&amp;INDIRECT(ADDRESS(D27,COLUMN(Dons!$H$1),1,1,"Dons")))</f>
        <v xml:space="preserve"> 31400   TOULOUSE</v>
      </c>
    </row>
    <row r="30" spans="1:11" ht="6" customHeight="1" x14ac:dyDescent="0.2">
      <c r="A30" s="23"/>
      <c r="B30" s="24"/>
      <c r="G30" s="31"/>
      <c r="H30" s="31"/>
      <c r="I30" s="31"/>
      <c r="J30" s="31"/>
      <c r="K30" s="31"/>
    </row>
    <row r="31" spans="1:11" ht="21.95" customHeight="1" x14ac:dyDescent="0.2">
      <c r="A31" s="23" t="s">
        <v>172</v>
      </c>
      <c r="B31" s="34" t="str">
        <f>B7</f>
        <v>2014-034</v>
      </c>
      <c r="C31" s="34" t="str">
        <f>C7</f>
        <v>2014-035</v>
      </c>
      <c r="D31" s="34" t="str">
        <f>D7</f>
        <v>2014-036</v>
      </c>
      <c r="E31" s="24"/>
      <c r="G31" s="32" t="str">
        <f ca="1">IF(ISNA(B32),"",INDIRECT(ADDRESS(B32,COLUMN(Dons!$D$1),1,1,"Dons")))</f>
        <v>MESNIER Didier</v>
      </c>
      <c r="H31" s="32"/>
      <c r="I31" s="32" t="str">
        <f ca="1">IF(ISNA(C32),"",INDIRECT(ADDRESS(C32,COLUMN(Dons!$D$1),1,1,"Dons")))</f>
        <v>BLOT A. &amp; MAURIS C.</v>
      </c>
      <c r="J31" s="32"/>
      <c r="K31" s="32" t="str">
        <f ca="1">IF(ISNA(D32),"",INDIRECT(ADDRESS(D32,COLUMN(Dons!$D$1),1,1,"Dons")))</f>
        <v>HEMART Guillaume</v>
      </c>
    </row>
    <row r="32" spans="1:11" ht="21.95" customHeight="1" x14ac:dyDescent="0.2">
      <c r="A32" s="23" t="s">
        <v>173</v>
      </c>
      <c r="B32" s="24">
        <f>MATCH(B31,Dons!$B:$B,0)</f>
        <v>37</v>
      </c>
      <c r="C32" s="24">
        <f>MATCH(C31,Dons!$B:$B,0)</f>
        <v>38</v>
      </c>
      <c r="D32" s="24">
        <f>MATCH(D31,Dons!$B:$B,0)</f>
        <v>39</v>
      </c>
      <c r="E32" s="24"/>
      <c r="G32" s="31" t="str">
        <f ca="1">IF(ISNA(B32),"",INDIRECT(ADDRESS(B32,COLUMN(Dons!$E$1),1,1,"Dons")))</f>
        <v>31 rue Devic</v>
      </c>
      <c r="H32" s="31"/>
      <c r="I32" s="31" t="str">
        <f ca="1">IF(ISNA(C32),"",INDIRECT(ADDRESS(C32,COLUMN(Dons!$E$1),1,1,"Dons")))</f>
        <v>40 rue des Saules</v>
      </c>
      <c r="J32" s="31"/>
      <c r="K32" s="31" t="str">
        <f ca="1">IF(ISNA(D32),"",INDIRECT(ADDRESS(D32,COLUMN(Dons!$E$1),1,1,"Dons")))</f>
        <v>8 Lieu Dit Les Galliers</v>
      </c>
    </row>
    <row r="33" spans="1:11" ht="21.95" customHeight="1" x14ac:dyDescent="0.2">
      <c r="A33" s="23"/>
      <c r="B33" s="24"/>
      <c r="G33" s="31" t="str">
        <f ca="1">IF(ISNA(B32),"",IF(INDIRECT(ADDRESS(B32,COLUMN(Dons!$F$1),1,1,"Dons"))=0,"",INDIRECT(ADDRESS(B32,COLUMN(Dons!$F$1),1,1,"Dons"))))</f>
        <v/>
      </c>
      <c r="H33" s="31"/>
      <c r="I33" s="31" t="str">
        <f ca="1">IF(ISNA(C32),"",IF(INDIRECT(ADDRESS(C32,COLUMN(Dons!$F$1),1,1,"Dons"))=0,"",INDIRECT(ADDRESS(C32,COLUMN(Dons!$F$1),1,1,"Dons"))))</f>
        <v>Bat E Appt 21</v>
      </c>
      <c r="J33" s="31"/>
      <c r="K33" s="31" t="str">
        <f ca="1">IF(ISNA(D32),"",IF(INDIRECT(ADDRESS(D32,COLUMN(Dons!$F$1),1,1,"Dons"))=0,"",INDIRECT(ADDRESS(D32,COLUMN(Dons!$F$1),1,1,"Dons"))))</f>
        <v/>
      </c>
    </row>
    <row r="34" spans="1:11" ht="21.95" customHeight="1" x14ac:dyDescent="0.2">
      <c r="A34" s="23"/>
      <c r="B34" s="24"/>
      <c r="G34" s="33" t="str">
        <f ca="1">IF(ISNA(B32),"",TEXT(INDIRECT(ADDRESS(B32,COLUMN(Dons!$G$1),1,1,"Dons"))," 00000")&amp;"   "&amp;INDIRECT(ADDRESS(B32,COLUMN(Dons!$H$1),1,1,"Dons")))</f>
        <v xml:space="preserve"> 31400   TOULOUSE</v>
      </c>
      <c r="H34" s="31"/>
      <c r="I34" s="33" t="str">
        <f ca="1">IF(ISNA(C32),"",TEXT(INDIRECT(ADDRESS(C32,COLUMN(Dons!$G$1),1,1,"Dons"))," 00000")&amp;"   "&amp;INDIRECT(ADDRESS(C32,COLUMN(Dons!$H$1),1,1,"Dons")))</f>
        <v xml:space="preserve"> 31400   TOULOUSE</v>
      </c>
      <c r="J34" s="31"/>
      <c r="K34" s="33" t="str">
        <f ca="1">IF(ISNA(D32),"",TEXT(INDIRECT(ADDRESS(D32,COLUMN(Dons!$G$1),1,1,"Dons"))," 00000")&amp;"   "&amp;INDIRECT(ADDRESS(D32,COLUMN(Dons!$H$1),1,1,"Dons")))</f>
        <v xml:space="preserve"> 31600   LHERM</v>
      </c>
    </row>
    <row r="35" spans="1:11" ht="6" customHeight="1" x14ac:dyDescent="0.2">
      <c r="A35" s="23"/>
      <c r="B35" s="24"/>
      <c r="G35" s="31"/>
      <c r="H35" s="31"/>
      <c r="I35" s="31"/>
      <c r="J35" s="31"/>
      <c r="K35" s="31"/>
    </row>
    <row r="36" spans="1:11" ht="21.95" customHeight="1" x14ac:dyDescent="0.2">
      <c r="A36" s="23" t="s">
        <v>172</v>
      </c>
      <c r="B36" s="34" t="str">
        <f>B8</f>
        <v>2014-037</v>
      </c>
      <c r="C36" s="34" t="str">
        <f>C8</f>
        <v>2014-038</v>
      </c>
      <c r="D36" s="34" t="str">
        <f>D8</f>
        <v>2014-039</v>
      </c>
      <c r="E36" s="24"/>
      <c r="G36" s="32" t="str">
        <f ca="1">IF(ISNA(B37),"",INDIRECT(ADDRESS(B37,COLUMN(Dons!$D$1),1,1,"Dons")))</f>
        <v>BONNES Lionel / ROBIN Véronique</v>
      </c>
      <c r="H36" s="32"/>
      <c r="I36" s="32" t="str">
        <f ca="1">IF(ISNA(C37),"",INDIRECT(ADDRESS(C37,COLUMN(Dons!$D$1),1,1,"Dons")))</f>
        <v>BRIANT Jean</v>
      </c>
      <c r="J36" s="32"/>
      <c r="K36" s="32" t="str">
        <f ca="1">IF(ISNA(D37),"",INDIRECT(ADDRESS(D37,COLUMN(Dons!$D$1),1,1,"Dons")))</f>
        <v>ARIDON Henri &amp; Françoise</v>
      </c>
    </row>
    <row r="37" spans="1:11" ht="21.95" customHeight="1" x14ac:dyDescent="0.2">
      <c r="A37" s="23" t="s">
        <v>173</v>
      </c>
      <c r="B37" s="24">
        <f>MATCH(B36,Dons!$B:$B,0)</f>
        <v>40</v>
      </c>
      <c r="C37" s="24">
        <f>MATCH(C36,Dons!$B:$B,0)</f>
        <v>41</v>
      </c>
      <c r="D37" s="24">
        <f>MATCH(D36,Dons!$B:$B,0)</f>
        <v>42</v>
      </c>
      <c r="E37" s="24"/>
      <c r="G37" s="31" t="str">
        <f ca="1">IF(ISNA(B37),"",INDIRECT(ADDRESS(B37,COLUMN(Dons!$E$1),1,1,"Dons")))</f>
        <v>21 rue Sizabuire</v>
      </c>
      <c r="H37" s="31"/>
      <c r="I37" s="31" t="str">
        <f ca="1">IF(ISNA(C37),"",INDIRECT(ADDRESS(C37,COLUMN(Dons!$E$1),1,1,"Dons")))</f>
        <v>Villar an Dossen</v>
      </c>
      <c r="J37" s="31"/>
      <c r="K37" s="31" t="str">
        <f ca="1">IF(ISNA(D37),"",INDIRECT(ADDRESS(D37,COLUMN(Dons!$E$1),1,1,"Dons")))</f>
        <v>10 allée Frédéric Chopin</v>
      </c>
    </row>
    <row r="38" spans="1:11" ht="21.95" customHeight="1" x14ac:dyDescent="0.2">
      <c r="A38" s="23"/>
      <c r="B38" s="24"/>
      <c r="G38" s="31" t="str">
        <f ca="1">IF(ISNA(B37),"",IF(INDIRECT(ADDRESS(B37,COLUMN(Dons!$F$1),1,1,"Dons"))=0,"",INDIRECT(ADDRESS(B37,COLUMN(Dons!$F$1),1,1,"Dons"))))</f>
        <v/>
      </c>
      <c r="H38" s="31"/>
      <c r="I38" s="31" t="str">
        <f ca="1">IF(ISNA(C37),"",IF(INDIRECT(ADDRESS(C37,COLUMN(Dons!$F$1),1,1,"Dons"))=0,"",INDIRECT(ADDRESS(C37,COLUMN(Dons!$F$1),1,1,"Dons"))))</f>
        <v/>
      </c>
      <c r="J38" s="31"/>
      <c r="K38" s="31" t="str">
        <f ca="1">IF(ISNA(D37),"",IF(INDIRECT(ADDRESS(D37,COLUMN(Dons!$F$1),1,1,"Dons"))=0,"",INDIRECT(ADDRESS(D37,COLUMN(Dons!$F$1),1,1,"Dons"))))</f>
        <v/>
      </c>
    </row>
    <row r="39" spans="1:11" ht="21.95" customHeight="1" x14ac:dyDescent="0.2">
      <c r="A39" s="23"/>
      <c r="B39" s="24"/>
      <c r="G39" s="33" t="str">
        <f ca="1">IF(ISNA(B37),"",TEXT(INDIRECT(ADDRESS(B37,COLUMN(Dons!$G$1),1,1,"Dons"))," 00000")&amp;"   "&amp;INDIRECT(ADDRESS(B37,COLUMN(Dons!$H$1),1,1,"Dons")))</f>
        <v xml:space="preserve"> 31400   TOULOUSE</v>
      </c>
      <c r="H39" s="31"/>
      <c r="I39" s="33" t="str">
        <f ca="1">IF(ISNA(C37),"",TEXT(INDIRECT(ADDRESS(C37,COLUMN(Dons!$G$1),1,1,"Dons"))," 00000")&amp;"   "&amp;INDIRECT(ADDRESS(C37,COLUMN(Dons!$H$1),1,1,"Dons")))</f>
        <v xml:space="preserve"> 29660   CARANTEC</v>
      </c>
      <c r="J39" s="31"/>
      <c r="K39" s="33" t="str">
        <f ca="1">IF(ISNA(D37),"",TEXT(INDIRECT(ADDRESS(D37,COLUMN(Dons!$G$1),1,1,"Dons"))," 00000")&amp;"   "&amp;INDIRECT(ADDRESS(D37,COLUMN(Dons!$H$1),1,1,"Dons")))</f>
        <v xml:space="preserve"> 35760   SAINT GREGOIRE</v>
      </c>
    </row>
    <row r="40" spans="1:11" ht="6" customHeight="1" x14ac:dyDescent="0.2">
      <c r="A40" s="23"/>
      <c r="B40" s="24"/>
      <c r="G40" s="31"/>
      <c r="H40" s="31"/>
      <c r="I40" s="31"/>
      <c r="J40" s="31"/>
      <c r="K40" s="31"/>
    </row>
    <row r="41" spans="1:11" ht="21.95" customHeight="1" x14ac:dyDescent="0.2">
      <c r="A41" s="23" t="s">
        <v>172</v>
      </c>
      <c r="B41" s="34" t="str">
        <f>B9</f>
        <v>2014-040</v>
      </c>
      <c r="C41" s="34" t="str">
        <f>C9</f>
        <v>2014-041</v>
      </c>
      <c r="D41" s="34" t="str">
        <f>D9</f>
        <v>2014-042</v>
      </c>
      <c r="E41" s="24"/>
      <c r="G41" s="32" t="str">
        <f ca="1">IF(ISNA(B42),"",INDIRECT(ADDRESS(B42,COLUMN(Dons!$D$1),1,1,"Dons")))</f>
        <v>BERRONE Thierry &amp; TODESCHI Nathalie</v>
      </c>
      <c r="H41" s="32"/>
      <c r="I41" s="32" t="str">
        <f ca="1">IF(ISNA(C42),"",INDIRECT(ADDRESS(C42,COLUMN(Dons!$D$1),1,1,"Dons")))</f>
        <v>THEVENOUD Fanny</v>
      </c>
      <c r="J41" s="32"/>
      <c r="K41" s="32" t="str">
        <f ca="1">IF(ISNA(D42),"",INDIRECT(ADDRESS(D42,COLUMN(Dons!$D$1),1,1,"Dons")))</f>
        <v>NAPOLEONI Bernard</v>
      </c>
    </row>
    <row r="42" spans="1:11" ht="21.95" customHeight="1" x14ac:dyDescent="0.2">
      <c r="A42" s="23" t="s">
        <v>173</v>
      </c>
      <c r="B42" s="24">
        <f>MATCH(B41,Dons!$B:$B,0)</f>
        <v>43</v>
      </c>
      <c r="C42" s="24">
        <f>MATCH(C41,Dons!$B:$B,0)</f>
        <v>44</v>
      </c>
      <c r="D42" s="24">
        <f>MATCH(D41,Dons!$B:$B,0)</f>
        <v>45</v>
      </c>
      <c r="E42" s="24"/>
      <c r="G42" s="31" t="str">
        <f ca="1">IF(ISNA(B42),"",INDIRECT(ADDRESS(B42,COLUMN(Dons!$E$1),1,1,"Dons")))</f>
        <v>Mondelle</v>
      </c>
      <c r="H42" s="31"/>
      <c r="I42" s="31" t="str">
        <f ca="1">IF(ISNA(C42),"",INDIRECT(ADDRESS(C42,COLUMN(Dons!$E$1),1,1,"Dons")))</f>
        <v>5 rue Philippe Feral</v>
      </c>
      <c r="J42" s="31"/>
      <c r="K42" s="31" t="str">
        <f ca="1">IF(ISNA(D42),"",INDIRECT(ADDRESS(D42,COLUMN(Dons!$E$1),1,1,"Dons")))</f>
        <v>Batiment F1</v>
      </c>
    </row>
    <row r="43" spans="1:11" ht="21.95" customHeight="1" x14ac:dyDescent="0.2">
      <c r="A43" s="23"/>
      <c r="B43" s="24"/>
      <c r="G43" s="31" t="str">
        <f ca="1">IF(ISNA(B42),"",IF(INDIRECT(ADDRESS(B42,COLUMN(Dons!$F$1),1,1,"Dons"))=0,"",INDIRECT(ADDRESS(B42,COLUMN(Dons!$F$1),1,1,"Dons"))))</f>
        <v>518 route de Roqueseriere</v>
      </c>
      <c r="H43" s="31"/>
      <c r="I43" s="31" t="str">
        <f ca="1">IF(ISNA(C42),"",IF(INDIRECT(ADDRESS(C42,COLUMN(Dons!$F$1),1,1,"Dons"))=0,"",INDIRECT(ADDRESS(C42,COLUMN(Dons!$F$1),1,1,"Dons"))))</f>
        <v/>
      </c>
      <c r="J43" s="31"/>
      <c r="K43" s="31" t="str">
        <f ca="1">IF(ISNA(D42),"",IF(INDIRECT(ADDRESS(D42,COLUMN(Dons!$F$1),1,1,"Dons"))=0,"",INDIRECT(ADDRESS(D42,COLUMN(Dons!$F$1),1,1,"Dons"))))</f>
        <v>123 traversée Parangon</v>
      </c>
    </row>
    <row r="44" spans="1:11" ht="21.95" customHeight="1" x14ac:dyDescent="0.2">
      <c r="A44" s="23"/>
      <c r="B44" s="24"/>
      <c r="G44" s="33" t="str">
        <f ca="1">IF(ISNA(B42),"",TEXT(INDIRECT(ADDRESS(B42,COLUMN(Dons!$G$1),1,1,"Dons"))," 00000")&amp;"   "&amp;INDIRECT(ADDRESS(B42,COLUMN(Dons!$H$1),1,1,"Dons")))</f>
        <v xml:space="preserve"> 81370   SAINT SULPICE</v>
      </c>
      <c r="H44" s="31"/>
      <c r="I44" s="33" t="str">
        <f ca="1">IF(ISNA(C42),"",TEXT(INDIRECT(ADDRESS(C42,COLUMN(Dons!$G$1),1,1,"Dons"))," 00000")&amp;"   "&amp;INDIRECT(ADDRESS(C42,COLUMN(Dons!$H$1),1,1,"Dons")))</f>
        <v xml:space="preserve"> 31000   TOULOUSE</v>
      </c>
      <c r="J44" s="31"/>
      <c r="K44" s="33" t="str">
        <f ca="1">IF(ISNA(D42),"",TEXT(INDIRECT(ADDRESS(D42,COLUMN(Dons!$G$1),1,1,"Dons"))," 00000")&amp;"   "&amp;INDIRECT(ADDRESS(D42,COLUMN(Dons!$H$1),1,1,"Dons")))</f>
        <v xml:space="preserve"> 13008   MARSEILLE</v>
      </c>
    </row>
    <row r="45" spans="1:11" ht="6" customHeight="1" x14ac:dyDescent="0.2">
      <c r="A45" s="23"/>
      <c r="B45" s="24"/>
      <c r="G45" s="31"/>
      <c r="H45" s="31"/>
      <c r="I45" s="31"/>
      <c r="J45" s="31"/>
      <c r="K45" s="31"/>
    </row>
    <row r="46" spans="1:11" ht="21.95" customHeight="1" x14ac:dyDescent="0.2">
      <c r="A46" s="23" t="s">
        <v>172</v>
      </c>
      <c r="B46" s="34" t="str">
        <f>B10</f>
        <v>2014-043</v>
      </c>
      <c r="C46" s="34" t="str">
        <f>C10</f>
        <v>2014-044</v>
      </c>
      <c r="D46" s="34" t="str">
        <f>D10</f>
        <v>2014-045</v>
      </c>
      <c r="E46" s="24"/>
      <c r="G46" s="32" t="str">
        <f ca="1">IF(ISNA(B47),"",INDIRECT(ADDRESS(B47,COLUMN(Dons!$D$1),1,1,"Dons")))</f>
        <v>CORREA Jacques</v>
      </c>
      <c r="H46" s="32"/>
      <c r="I46" s="32" t="str">
        <f ca="1">IF(ISNA(C47),"",INDIRECT(ADDRESS(C47,COLUMN(Dons!$D$1),1,1,"Dons")))</f>
        <v>ARIDON Erwan</v>
      </c>
      <c r="J46" s="32"/>
      <c r="K46" s="32" t="str">
        <f ca="1">IF(ISNA(D47),"",INDIRECT(ADDRESS(D47,COLUMN(Dons!$D$1),1,1,"Dons")))</f>
        <v>ARIDON Erwan</v>
      </c>
    </row>
    <row r="47" spans="1:11" ht="21.95" customHeight="1" x14ac:dyDescent="0.2">
      <c r="A47" s="23" t="s">
        <v>173</v>
      </c>
      <c r="B47" s="24">
        <f>MATCH(B46,Dons!$B:$B,0)</f>
        <v>46</v>
      </c>
      <c r="C47" s="24">
        <f>MATCH(C46,Dons!$B:$B,0)</f>
        <v>47</v>
      </c>
      <c r="D47" s="24">
        <f>MATCH(D46,Dons!$B:$B,0)</f>
        <v>48</v>
      </c>
      <c r="E47" s="24"/>
      <c r="G47" s="31" t="str">
        <f ca="1">IF(ISNA(B47),"",INDIRECT(ADDRESS(B47,COLUMN(Dons!$E$1),1,1,"Dons")))</f>
        <v>153 impasse Théodore Aubanel</v>
      </c>
      <c r="H47" s="31"/>
      <c r="I47" s="31" t="str">
        <f ca="1">IF(ISNA(C47),"",INDIRECT(ADDRESS(C47,COLUMN(Dons!$E$1),1,1,"Dons")))</f>
        <v>79 rue d'Antrain</v>
      </c>
      <c r="J47" s="31"/>
      <c r="K47" s="31" t="str">
        <f ca="1">IF(ISNA(D47),"",INDIRECT(ADDRESS(D47,COLUMN(Dons!$E$1),1,1,"Dons")))</f>
        <v>79 rue d'Antrain</v>
      </c>
    </row>
    <row r="48" spans="1:11" ht="21.95" customHeight="1" x14ac:dyDescent="0.2">
      <c r="A48" s="23"/>
      <c r="B48" s="24"/>
      <c r="G48" s="31" t="str">
        <f ca="1">IF(ISNA(B47),"",IF(INDIRECT(ADDRESS(B47,COLUMN(Dons!$F$1),1,1,"Dons"))=0,"",INDIRECT(ADDRESS(B47,COLUMN(Dons!$F$1),1,1,"Dons"))))</f>
        <v/>
      </c>
      <c r="H48" s="31"/>
      <c r="I48" s="31" t="str">
        <f ca="1">IF(ISNA(C47),"",IF(INDIRECT(ADDRESS(C47,COLUMN(Dons!$F$1),1,1,"Dons"))=0,"",INDIRECT(ADDRESS(C47,COLUMN(Dons!$F$1),1,1,"Dons"))))</f>
        <v/>
      </c>
      <c r="J48" s="31"/>
      <c r="K48" s="31" t="str">
        <f ca="1">IF(ISNA(D47),"",IF(INDIRECT(ADDRESS(D47,COLUMN(Dons!$F$1),1,1,"Dons"))=0,"",INDIRECT(ADDRESS(D47,COLUMN(Dons!$F$1),1,1,"Dons"))))</f>
        <v/>
      </c>
    </row>
    <row r="49" spans="1:11" ht="21.95" customHeight="1" x14ac:dyDescent="0.2">
      <c r="A49" s="23"/>
      <c r="B49" s="24"/>
      <c r="G49" s="33" t="str">
        <f ca="1">IF(ISNA(B47),"",TEXT(INDIRECT(ADDRESS(B47,COLUMN(Dons!$G$1),1,1,"Dons"))," 00000")&amp;"   "&amp;INDIRECT(ADDRESS(B47,COLUMN(Dons!$H$1),1,1,"Dons")))</f>
        <v xml:space="preserve"> 83140   SIX FOURS LES PLAGES</v>
      </c>
      <c r="H49" s="31"/>
      <c r="I49" s="33" t="str">
        <f ca="1">IF(ISNA(C47),"",TEXT(INDIRECT(ADDRESS(C47,COLUMN(Dons!$G$1),1,1,"Dons"))," 00000")&amp;"   "&amp;INDIRECT(ADDRESS(C47,COLUMN(Dons!$H$1),1,1,"Dons")))</f>
        <v xml:space="preserve"> 35000   RENNES</v>
      </c>
      <c r="J49" s="31"/>
      <c r="K49" s="33" t="str">
        <f ca="1">IF(ISNA(D47),"",TEXT(INDIRECT(ADDRESS(D47,COLUMN(Dons!$G$1),1,1,"Dons"))," 00000")&amp;"   "&amp;INDIRECT(ADDRESS(D47,COLUMN(Dons!$H$1),1,1,"Dons")))</f>
        <v xml:space="preserve"> 35000   RENNES</v>
      </c>
    </row>
    <row r="50" spans="1:11" ht="6" customHeight="1" x14ac:dyDescent="0.2">
      <c r="A50" s="23"/>
      <c r="B50" s="24"/>
      <c r="G50" s="31"/>
      <c r="H50" s="31"/>
      <c r="I50" s="31"/>
      <c r="J50" s="31"/>
      <c r="K50" s="31"/>
    </row>
    <row r="51" spans="1:11" ht="21.95" customHeight="1" x14ac:dyDescent="0.2">
      <c r="A51" s="23" t="s">
        <v>172</v>
      </c>
      <c r="B51" s="34" t="str">
        <f>B11</f>
        <v>2014-046</v>
      </c>
      <c r="C51" s="34" t="str">
        <f>C11</f>
        <v>2014-047</v>
      </c>
      <c r="D51" s="34" t="str">
        <f>D11</f>
        <v>2014-048</v>
      </c>
      <c r="E51" s="24"/>
      <c r="G51" s="32" t="str">
        <f ca="1">IF(ISNA(B52),"",INDIRECT(ADDRESS(B52,COLUMN(Dons!$D$1),1,1,"Dons")))</f>
        <v>GIRAL Dominique</v>
      </c>
      <c r="H51" s="32"/>
      <c r="I51" s="32" t="str">
        <f ca="1">IF(ISNA(C52),"",INDIRECT(ADDRESS(C52,COLUMN(Dons!$D$1),1,1,"Dons")))</f>
        <v>M. ARBOUCALOT &amp; Mlle DROZ</v>
      </c>
      <c r="J51" s="32"/>
      <c r="K51" s="32" t="str">
        <f ca="1">IF(ISNA(D52),"",INDIRECT(ADDRESS(D52,COLUMN(Dons!$D$1),1,1,"Dons")))</f>
        <v>FOULON Roland</v>
      </c>
    </row>
    <row r="52" spans="1:11" ht="21.95" customHeight="1" x14ac:dyDescent="0.2">
      <c r="A52" s="23" t="s">
        <v>173</v>
      </c>
      <c r="B52" s="24">
        <f>MATCH(B51,Dons!$B:$B,0)</f>
        <v>49</v>
      </c>
      <c r="C52" s="24">
        <f>MATCH(C51,Dons!$B:$B,0)</f>
        <v>50</v>
      </c>
      <c r="D52" s="24">
        <f>MATCH(D51,Dons!$B:$B,0)</f>
        <v>51</v>
      </c>
      <c r="E52" s="24"/>
      <c r="G52" s="31" t="str">
        <f ca="1">IF(ISNA(B52),"",INDIRECT(ADDRESS(B52,COLUMN(Dons!$E$1),1,1,"Dons")))</f>
        <v>14 rue des Cèdres</v>
      </c>
      <c r="H52" s="31"/>
      <c r="I52" s="31" t="str">
        <f ca="1">IF(ISNA(C52),"",INDIRECT(ADDRESS(C52,COLUMN(Dons!$E$1),1,1,"Dons")))</f>
        <v>573 Chemin de la Loubatère</v>
      </c>
      <c r="J52" s="31"/>
      <c r="K52" s="31" t="str">
        <f ca="1">IF(ISNA(D52),"",INDIRECT(ADDRESS(D52,COLUMN(Dons!$E$1),1,1,"Dons")))</f>
        <v>3 impasse du CEL REMY</v>
      </c>
    </row>
    <row r="53" spans="1:11" ht="21.95" customHeight="1" x14ac:dyDescent="0.2">
      <c r="A53" s="23"/>
      <c r="B53" s="24"/>
      <c r="G53" s="31" t="str">
        <f ca="1">IF(ISNA(B52),"",IF(INDIRECT(ADDRESS(B52,COLUMN(Dons!$F$1),1,1,"Dons"))=0,"",INDIRECT(ADDRESS(B52,COLUMN(Dons!$F$1),1,1,"Dons"))))</f>
        <v/>
      </c>
      <c r="H53" s="31"/>
      <c r="I53" s="31" t="str">
        <f ca="1">IF(ISNA(C52),"",IF(INDIRECT(ADDRESS(C52,COLUMN(Dons!$F$1),1,1,"Dons"))=0,"",INDIRECT(ADDRESS(C52,COLUMN(Dons!$F$1),1,1,"Dons"))))</f>
        <v/>
      </c>
      <c r="J53" s="31"/>
      <c r="K53" s="31" t="str">
        <f ca="1">IF(ISNA(D52),"",IF(INDIRECT(ADDRESS(D52,COLUMN(Dons!$F$1),1,1,"Dons"))=0,"",INDIRECT(ADDRESS(D52,COLUMN(Dons!$F$1),1,1,"Dons"))))</f>
        <v>Appart 32</v>
      </c>
    </row>
    <row r="54" spans="1:11" ht="21.95" customHeight="1" x14ac:dyDescent="0.2">
      <c r="A54" s="23"/>
      <c r="B54" s="24"/>
      <c r="G54" s="33" t="str">
        <f ca="1">IF(ISNA(B52),"",TEXT(INDIRECT(ADDRESS(B52,COLUMN(Dons!$G$1),1,1,"Dons"))," 00000")&amp;"   "&amp;INDIRECT(ADDRESS(B52,COLUMN(Dons!$H$1),1,1,"Dons")))</f>
        <v xml:space="preserve"> 64140   LONS</v>
      </c>
      <c r="H54" s="31"/>
      <c r="I54" s="33" t="str">
        <f ca="1">IF(ISNA(C52),"",TEXT(INDIRECT(ADDRESS(C52,COLUMN(Dons!$G$1),1,1,"Dons"))," 00000")&amp;"   "&amp;INDIRECT(ADDRESS(C52,COLUMN(Dons!$H$1),1,1,"Dons")))</f>
        <v xml:space="preserve"> 31330   MERVILLE</v>
      </c>
      <c r="J54" s="31"/>
      <c r="K54" s="33" t="str">
        <f ca="1">IF(ISNA(D52),"",TEXT(INDIRECT(ADDRESS(D52,COLUMN(Dons!$G$1),1,1,"Dons"))," 00000")&amp;"   "&amp;INDIRECT(ADDRESS(D52,COLUMN(Dons!$H$1),1,1,"Dons")))</f>
        <v xml:space="preserve"> 31200   TOULOUSE</v>
      </c>
    </row>
    <row r="55" spans="1:11" ht="6" customHeight="1" x14ac:dyDescent="0.2">
      <c r="G55" s="31"/>
      <c r="H55" s="31"/>
      <c r="I55" s="31"/>
      <c r="J55" s="31"/>
      <c r="K55" s="31"/>
    </row>
  </sheetData>
  <mergeCells count="2">
    <mergeCell ref="B2:D2"/>
    <mergeCell ref="G7:K9"/>
  </mergeCells>
  <pageMargins left="0.31496062992125984" right="0.31496062992125984" top="0.74803149606299213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2:F41"/>
  <sheetViews>
    <sheetView zoomScale="70" zoomScaleNormal="70" workbookViewId="0">
      <selection activeCell="A21" activeCellId="3" sqref="B16 B11 B6 A21:XFD21"/>
    </sheetView>
  </sheetViews>
  <sheetFormatPr baseColWidth="10" defaultRowHeight="11.25" x14ac:dyDescent="0.2"/>
  <cols>
    <col min="1" max="1" width="2.83203125" customWidth="1"/>
    <col min="2" max="2" width="41.83203125" customWidth="1"/>
    <col min="3" max="3" width="1.33203125" customWidth="1"/>
    <col min="4" max="4" width="41.83203125" customWidth="1"/>
    <col min="5" max="5" width="1.33203125" customWidth="1"/>
    <col min="6" max="6" width="41.83203125" customWidth="1"/>
    <col min="7" max="7" width="1.83203125" customWidth="1"/>
  </cols>
  <sheetData>
    <row r="2" spans="2:6" ht="21.95" customHeight="1" x14ac:dyDescent="0.2">
      <c r="B2" s="28"/>
      <c r="D2" s="28"/>
      <c r="F2" s="28"/>
    </row>
    <row r="3" spans="2:6" ht="21.95" customHeight="1" x14ac:dyDescent="0.2">
      <c r="B3" s="29"/>
      <c r="D3" s="29"/>
      <c r="F3" s="29"/>
    </row>
    <row r="4" spans="2:6" ht="21.95" customHeight="1" x14ac:dyDescent="0.2">
      <c r="B4" s="29"/>
      <c r="D4" s="29"/>
      <c r="F4" s="29"/>
    </row>
    <row r="5" spans="2:6" ht="21.95" customHeight="1" x14ac:dyDescent="0.2">
      <c r="B5" s="30"/>
      <c r="D5" s="30"/>
      <c r="F5" s="30"/>
    </row>
    <row r="6" spans="2:6" ht="6" customHeight="1" x14ac:dyDescent="0.2"/>
    <row r="7" spans="2:6" ht="21.95" customHeight="1" x14ac:dyDescent="0.2">
      <c r="B7" s="25"/>
      <c r="D7" s="25"/>
      <c r="F7" s="28"/>
    </row>
    <row r="8" spans="2:6" ht="21.95" customHeight="1" x14ac:dyDescent="0.2">
      <c r="B8" s="26"/>
      <c r="D8" s="26"/>
      <c r="F8" s="29"/>
    </row>
    <row r="9" spans="2:6" ht="21.95" customHeight="1" x14ac:dyDescent="0.2">
      <c r="B9" s="26"/>
      <c r="D9" s="26"/>
      <c r="F9" s="29"/>
    </row>
    <row r="10" spans="2:6" ht="21.95" customHeight="1" x14ac:dyDescent="0.2">
      <c r="B10" s="27"/>
      <c r="D10" s="27"/>
      <c r="F10" s="30"/>
    </row>
    <row r="11" spans="2:6" ht="6" customHeight="1" x14ac:dyDescent="0.2"/>
    <row r="12" spans="2:6" ht="21.95" customHeight="1" x14ac:dyDescent="0.2">
      <c r="B12" s="25"/>
      <c r="D12" s="25"/>
      <c r="F12" s="25"/>
    </row>
    <row r="13" spans="2:6" ht="21.95" customHeight="1" x14ac:dyDescent="0.2">
      <c r="B13" s="26"/>
      <c r="D13" s="26"/>
      <c r="F13" s="26"/>
    </row>
    <row r="14" spans="2:6" ht="21.95" customHeight="1" x14ac:dyDescent="0.2">
      <c r="B14" s="26"/>
      <c r="D14" s="26"/>
      <c r="F14" s="26"/>
    </row>
    <row r="15" spans="2:6" ht="21.95" customHeight="1" x14ac:dyDescent="0.2">
      <c r="B15" s="27"/>
      <c r="D15" s="27"/>
      <c r="F15" s="27"/>
    </row>
    <row r="16" spans="2:6" ht="6" customHeight="1" x14ac:dyDescent="0.2"/>
    <row r="17" spans="2:6" ht="21.95" customHeight="1" x14ac:dyDescent="0.2">
      <c r="B17" s="25"/>
      <c r="D17" s="25"/>
      <c r="F17" s="25"/>
    </row>
    <row r="18" spans="2:6" ht="21.95" customHeight="1" x14ac:dyDescent="0.2">
      <c r="B18" s="26"/>
      <c r="D18" s="26"/>
      <c r="F18" s="26"/>
    </row>
    <row r="19" spans="2:6" ht="21.95" customHeight="1" x14ac:dyDescent="0.2">
      <c r="B19" s="26"/>
      <c r="D19" s="26"/>
      <c r="F19" s="26"/>
    </row>
    <row r="20" spans="2:6" ht="21.95" customHeight="1" x14ac:dyDescent="0.2">
      <c r="B20" s="27"/>
      <c r="D20" s="27"/>
      <c r="F20" s="27"/>
    </row>
    <row r="21" spans="2:6" ht="6" customHeight="1" x14ac:dyDescent="0.2"/>
    <row r="22" spans="2:6" ht="21.95" customHeight="1" x14ac:dyDescent="0.2">
      <c r="B22" s="25"/>
      <c r="D22" s="25"/>
      <c r="F22" s="25"/>
    </row>
    <row r="23" spans="2:6" ht="21.95" customHeight="1" x14ac:dyDescent="0.2">
      <c r="B23" s="26"/>
      <c r="D23" s="26"/>
      <c r="F23" s="26"/>
    </row>
    <row r="24" spans="2:6" ht="21.95" customHeight="1" x14ac:dyDescent="0.2">
      <c r="B24" s="26"/>
      <c r="D24" s="26"/>
      <c r="F24" s="26"/>
    </row>
    <row r="25" spans="2:6" ht="21.95" customHeight="1" x14ac:dyDescent="0.2">
      <c r="B25" s="27"/>
      <c r="D25" s="27"/>
      <c r="F25" s="27"/>
    </row>
    <row r="26" spans="2:6" ht="6" customHeight="1" x14ac:dyDescent="0.2"/>
    <row r="27" spans="2:6" ht="21.95" customHeight="1" x14ac:dyDescent="0.2">
      <c r="B27" s="25"/>
      <c r="D27" s="25"/>
      <c r="F27" s="25"/>
    </row>
    <row r="28" spans="2:6" ht="21.95" customHeight="1" x14ac:dyDescent="0.2">
      <c r="B28" s="26"/>
      <c r="D28" s="26"/>
      <c r="F28" s="26"/>
    </row>
    <row r="29" spans="2:6" ht="21.95" customHeight="1" x14ac:dyDescent="0.2">
      <c r="B29" s="26"/>
      <c r="D29" s="26"/>
      <c r="F29" s="26"/>
    </row>
    <row r="30" spans="2:6" ht="21.95" customHeight="1" x14ac:dyDescent="0.2">
      <c r="B30" s="27"/>
      <c r="D30" s="27"/>
      <c r="F30" s="27"/>
    </row>
    <row r="31" spans="2:6" ht="6" customHeight="1" x14ac:dyDescent="0.2"/>
    <row r="32" spans="2:6" ht="21.95" customHeight="1" x14ac:dyDescent="0.2">
      <c r="B32" s="25"/>
      <c r="D32" s="25"/>
      <c r="F32" s="25"/>
    </row>
    <row r="33" spans="2:6" ht="21.95" customHeight="1" x14ac:dyDescent="0.2">
      <c r="B33" s="26"/>
      <c r="D33" s="26"/>
      <c r="F33" s="26"/>
    </row>
    <row r="34" spans="2:6" ht="21.95" customHeight="1" x14ac:dyDescent="0.2">
      <c r="B34" s="26"/>
      <c r="D34" s="26"/>
      <c r="F34" s="26"/>
    </row>
    <row r="35" spans="2:6" ht="21.95" customHeight="1" x14ac:dyDescent="0.2">
      <c r="B35" s="27"/>
      <c r="D35" s="27"/>
      <c r="F35" s="27"/>
    </row>
    <row r="36" spans="2:6" ht="6" customHeight="1" x14ac:dyDescent="0.2"/>
    <row r="37" spans="2:6" ht="21.95" customHeight="1" x14ac:dyDescent="0.2">
      <c r="B37" s="28"/>
      <c r="D37" s="25"/>
      <c r="F37" s="28"/>
    </row>
    <row r="38" spans="2:6" ht="21.95" customHeight="1" x14ac:dyDescent="0.2">
      <c r="B38" s="29"/>
      <c r="D38" s="26"/>
      <c r="F38" s="29"/>
    </row>
    <row r="39" spans="2:6" ht="21.95" customHeight="1" x14ac:dyDescent="0.2">
      <c r="B39" s="29"/>
      <c r="D39" s="26"/>
      <c r="F39" s="29"/>
    </row>
    <row r="40" spans="2:6" ht="21.95" customHeight="1" x14ac:dyDescent="0.2">
      <c r="B40" s="30"/>
      <c r="D40" s="27"/>
      <c r="F40" s="30"/>
    </row>
    <row r="41" spans="2:6" ht="6" customHeight="1" x14ac:dyDescent="0.2"/>
  </sheetData>
  <pageMargins left="0.29527559055118113" right="0.31496062992125984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Dons</vt:lpstr>
      <vt:lpstr>Etiquettes</vt:lpstr>
      <vt:lpstr>Feuil3</vt:lpstr>
      <vt:lpstr>Etiquettes!Zone_d_impression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Vulliez</dc:creator>
  <cp:lastModifiedBy>g.michon</cp:lastModifiedBy>
  <cp:lastPrinted>2014-04-06T19:57:51Z</cp:lastPrinted>
  <dcterms:created xsi:type="dcterms:W3CDTF">2014-03-20T19:38:12Z</dcterms:created>
  <dcterms:modified xsi:type="dcterms:W3CDTF">2014-04-28T21:16:57Z</dcterms:modified>
</cp:coreProperties>
</file>